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1075" windowHeight="10035"/>
  </bookViews>
  <sheets>
    <sheet name="Group Cash flow" sheetId="1" r:id="rId1"/>
  </sheets>
  <definedNames>
    <definedName name="_xlnm.Print_Area" localSheetId="0">'Group Cash flow'!$A$1:$F$65</definedName>
    <definedName name="_xlnm.Print_Titles" localSheetId="0">'Group Cash flow'!#REF!</definedName>
  </definedNames>
  <calcPr calcId="145621"/>
</workbook>
</file>

<file path=xl/calcChain.xml><?xml version="1.0" encoding="utf-8"?>
<calcChain xmlns="http://schemas.openxmlformats.org/spreadsheetml/2006/main">
  <c r="F43" i="1" l="1"/>
  <c r="E42" i="1"/>
  <c r="E43" i="1" s="1"/>
  <c r="E41" i="1"/>
  <c r="F36" i="1"/>
  <c r="E36" i="1"/>
  <c r="E29" i="1"/>
  <c r="F28" i="1"/>
  <c r="F30" i="1" s="1"/>
  <c r="E28" i="1"/>
  <c r="E30" i="1" s="1"/>
  <c r="F21" i="1"/>
  <c r="F23" i="1" s="1"/>
  <c r="E21" i="1"/>
  <c r="E23" i="1" s="1"/>
  <c r="F15" i="1"/>
  <c r="F17" i="1" s="1"/>
  <c r="E15" i="1"/>
  <c r="E17" i="1" s="1"/>
  <c r="F11" i="1"/>
  <c r="E11" i="1"/>
  <c r="F9" i="1"/>
  <c r="F12" i="1" s="1"/>
  <c r="F25" i="1" s="1"/>
  <c r="F38" i="1" s="1"/>
  <c r="E9" i="1"/>
  <c r="E12" i="1" s="1"/>
  <c r="E25" i="1" s="1"/>
  <c r="E38" i="1" s="1"/>
</calcChain>
</file>

<file path=xl/sharedStrings.xml><?xml version="1.0" encoding="utf-8"?>
<sst xmlns="http://schemas.openxmlformats.org/spreadsheetml/2006/main" count="49" uniqueCount="48">
  <si>
    <t>Statement of cash flows, IFRS</t>
  </si>
  <si>
    <t>EURm</t>
  </si>
  <si>
    <t>Operating activities</t>
  </si>
  <si>
    <t>Profit before taxes</t>
  </si>
  <si>
    <t>Adjustments:</t>
  </si>
  <si>
    <t>Depreciation and amortisation</t>
  </si>
  <si>
    <t>Unrealised gains and losses arising from valuation</t>
  </si>
  <si>
    <t>Realised gains and losses on investments</t>
  </si>
  <si>
    <t>Change in liabilities for insurance and investment contracts</t>
  </si>
  <si>
    <t xml:space="preserve">Other adjustments  </t>
  </si>
  <si>
    <t>Adjustments total</t>
  </si>
  <si>
    <t>Change (+/-) in assets of operating activities</t>
  </si>
  <si>
    <r>
      <t>Investments</t>
    </r>
    <r>
      <rPr>
        <sz val="10"/>
        <rFont val="Calibri"/>
        <family val="2"/>
      </rPr>
      <t> </t>
    </r>
    <r>
      <rPr>
        <vertAlign val="superscript"/>
        <sz val="10"/>
        <rFont val="Arial"/>
        <family val="2"/>
      </rPr>
      <t>*)</t>
    </r>
  </si>
  <si>
    <t>Other assets</t>
  </si>
  <si>
    <t>Total</t>
  </si>
  <si>
    <t>Change (+/-) in liabilities of operating activities</t>
  </si>
  <si>
    <t>Financial liabilities</t>
  </si>
  <si>
    <t>Other liabilities</t>
  </si>
  <si>
    <t xml:space="preserve">Paid taxes </t>
  </si>
  <si>
    <t>Net cash from operating activities</t>
  </si>
  <si>
    <t>Investing activities</t>
  </si>
  <si>
    <t>Investments in group and associated undertakings</t>
  </si>
  <si>
    <t>Net investment in equipment and intangible assets</t>
  </si>
  <si>
    <t>Net cash from investing activities</t>
  </si>
  <si>
    <t>Financing activities</t>
  </si>
  <si>
    <t>Dividends paid</t>
  </si>
  <si>
    <t>Issue of debt securities</t>
  </si>
  <si>
    <t>Repayments of debt securities in issue</t>
  </si>
  <si>
    <t>Net cash used in financing activities</t>
  </si>
  <si>
    <t>Total cash flows</t>
  </si>
  <si>
    <t>Cash and cash equivalents at 1 January</t>
  </si>
  <si>
    <t>Effects of exchange rate changes</t>
  </si>
  <si>
    <t>Cash and cash equivalents at 31 December</t>
  </si>
  <si>
    <t>Net increase in cash and cash equivalents</t>
  </si>
  <si>
    <t>Additional information to the statement of cash flows:</t>
  </si>
  <si>
    <t>Interest income received</t>
  </si>
  <si>
    <t>Interest expense paid</t>
  </si>
  <si>
    <t>Dividend income received</t>
  </si>
  <si>
    <t>*) Investments include investment property, financial assets and investments related to unit-linked insurance contracts.</t>
  </si>
  <si>
    <t>The items of the statement of cash flows cannot be directly concluded from the balance sheets due to e.g. exchange rate differences, and acquisitions and disposals of subsidiaries during the period.</t>
  </si>
  <si>
    <t xml:space="preserve">Cash and cash equivalents include cash at bank and in hand and short-term deposits (max. 3 months). </t>
  </si>
  <si>
    <t>Note to the Group's statement of cash flows</t>
  </si>
  <si>
    <t>Acquisitions 2013</t>
  </si>
  <si>
    <t>The acquired assets and liabilities did not have a material effect on the Group's income statement, balance sheet or cash flows.</t>
  </si>
  <si>
    <t>Disposals 2012</t>
  </si>
  <si>
    <t>The assets and liabilities of the disposed company did not have a material effect on the Group's income statement, balance sheet or cash flows.</t>
  </si>
  <si>
    <t>If P&amp;C Insurance Ltd. acquired the business of Tryg Finland on 1 May 2013. The purchase price was EURm 15. The cash and cash equivalents transferred amounted to EURm 93. The transferred net assets totalled about EURm 15. The liabilities consisted mainly of insurance liabilities.</t>
  </si>
  <si>
    <t xml:space="preserve">If P&amp;C Insurance Holding AB sold the Russian insurance company SOAO Region on 30 Nov 2012. The net net consideration paid was EURm 8. The cash and cash equivalents transferred amounted to EURm 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</si>
</sst>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E_U_R_-;\-* #,##0.00\ _E_U_R_-;_-* &quot;-&quot;??\ _E_U_R_-;_-@_-"/>
  </numFmts>
  <fonts count="35" x14ac:knownFonts="1">
    <font>
      <sz val="10"/>
      <color theme="1"/>
      <name val="Arial"/>
      <family val="2"/>
    </font>
    <font>
      <b/>
      <sz val="16"/>
      <name val="Arial"/>
      <family val="2"/>
    </font>
    <font>
      <b/>
      <sz val="10"/>
      <color indexed="63"/>
      <name val="Arial"/>
      <family val="2"/>
    </font>
    <font>
      <b/>
      <sz val="10"/>
      <name val="Arial"/>
      <family val="2"/>
    </font>
    <font>
      <sz val="10"/>
      <color indexed="63"/>
      <name val="Arial"/>
      <family val="2"/>
    </font>
    <font>
      <sz val="10"/>
      <name val="Arial"/>
      <family val="2"/>
    </font>
    <font>
      <sz val="10"/>
      <color theme="1"/>
      <name val="Calibri"/>
      <family val="2"/>
    </font>
    <font>
      <sz val="10"/>
      <name val="Calibri"/>
      <family val="2"/>
    </font>
    <font>
      <vertAlign val="superscript"/>
      <sz val="10"/>
      <name val="Arial"/>
      <family val="2"/>
    </font>
    <font>
      <b/>
      <sz val="10"/>
      <name val="Calibri"/>
      <family val="2"/>
    </font>
    <font>
      <sz val="8"/>
      <name val="Arial"/>
      <family val="2"/>
    </font>
    <font>
      <b/>
      <sz val="12"/>
      <name val="Arial"/>
      <family val="2"/>
    </font>
    <font>
      <sz val="10"/>
      <color indexed="10"/>
      <name val="Arial"/>
      <family val="2"/>
    </font>
    <font>
      <sz val="11"/>
      <color indexed="8"/>
      <name val="Calibri"/>
      <family val="2"/>
    </font>
    <font>
      <sz val="11"/>
      <color indexed="9"/>
      <name val="Calibri"/>
      <family val="2"/>
    </font>
    <font>
      <sz val="14"/>
      <name val="Arial"/>
      <family val="2"/>
    </font>
    <font>
      <b/>
      <sz val="20"/>
      <name val="Arial"/>
      <family val="2"/>
    </font>
    <font>
      <b/>
      <sz val="11"/>
      <name val="Arial"/>
      <family val="2"/>
    </font>
    <font>
      <sz val="10"/>
      <color theme="10"/>
      <name val="Arial"/>
      <family val="2"/>
    </font>
    <font>
      <sz val="11"/>
      <color indexed="20"/>
      <name val="Calibri"/>
      <family val="2"/>
    </font>
    <font>
      <sz val="11"/>
      <color indexed="17"/>
      <name val="Calibri"/>
      <family val="2"/>
    </font>
    <font>
      <sz val="10"/>
      <color indexed="12"/>
      <name val="Arial"/>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s>
  <fills count="25">
    <fill>
      <patternFill patternType="none"/>
    </fill>
    <fill>
      <patternFill patternType="gray125"/>
    </fill>
    <fill>
      <patternFill patternType="solid">
        <fgColor rgb="FFFAE6C8"/>
        <bgColor indexed="64"/>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DCE6F1"/>
        <bgColor indexed="64"/>
      </patternFill>
    </fill>
    <fill>
      <patternFill patternType="solid">
        <fgColor indexed="26"/>
      </patternFill>
    </fill>
    <fill>
      <patternFill patternType="solid">
        <fgColor indexed="22"/>
      </patternFill>
    </fill>
    <fill>
      <patternFill patternType="solid">
        <fgColor indexed="43"/>
      </patternFill>
    </fill>
    <fill>
      <patternFill patternType="solid">
        <fgColor indexed="55"/>
      </patternFill>
    </fill>
  </fills>
  <borders count="13">
    <border>
      <left/>
      <right/>
      <top/>
      <bottom/>
      <diagonal/>
    </border>
    <border>
      <left/>
      <right/>
      <top/>
      <bottom style="medium">
        <color rgb="FF000000"/>
      </bottom>
      <diagonal/>
    </border>
    <border>
      <left/>
      <right/>
      <top style="thin">
        <color rgb="FF000000"/>
      </top>
      <bottom style="thin">
        <color rgb="FF000000"/>
      </bottom>
      <diagonal/>
    </border>
    <border>
      <left/>
      <right/>
      <top style="medium">
        <color rgb="FF000000"/>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93">
    <xf numFmtId="0" fontId="0" fillId="0" borderId="0"/>
    <xf numFmtId="0" fontId="1" fillId="0" borderId="0" applyAlignment="0"/>
    <xf numFmtId="0" fontId="2" fillId="0" borderId="1" applyFill="0">
      <alignment horizontal="left"/>
    </xf>
    <xf numFmtId="0" fontId="2" fillId="0" borderId="1" applyFill="0">
      <alignment horizontal="right"/>
    </xf>
    <xf numFmtId="0" fontId="3" fillId="0" borderId="0">
      <alignment wrapText="1"/>
    </xf>
    <xf numFmtId="49" fontId="4" fillId="2" borderId="0">
      <alignment horizontal="right"/>
    </xf>
    <xf numFmtId="49" fontId="5" fillId="0" borderId="0" applyFill="0" applyBorder="0">
      <alignment horizontal="right"/>
    </xf>
    <xf numFmtId="0" fontId="5" fillId="0" borderId="0" applyFill="0" applyBorder="0">
      <alignment horizontal="left"/>
    </xf>
    <xf numFmtId="0" fontId="3" fillId="0" borderId="2" applyNumberFormat="0" applyFill="0" applyAlignment="0"/>
    <xf numFmtId="3" fontId="3" fillId="0" borderId="2" applyNumberFormat="0">
      <alignment horizontal="right"/>
    </xf>
    <xf numFmtId="49" fontId="3" fillId="2" borderId="2">
      <alignment horizontal="right"/>
    </xf>
    <xf numFmtId="0" fontId="3" fillId="0" borderId="0" applyNumberFormat="0" applyFont="0" applyFill="0" applyBorder="0" applyAlignment="0"/>
    <xf numFmtId="0" fontId="10" fillId="0" borderId="0">
      <alignment wrapText="1"/>
    </xf>
    <xf numFmtId="0" fontId="5" fillId="0" borderId="0"/>
    <xf numFmtId="49" fontId="11" fillId="0" borderId="0" applyAlignment="0"/>
    <xf numFmtId="49" fontId="3" fillId="0" borderId="0">
      <alignment horizontal="left"/>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5" fillId="0" borderId="0" applyNumberFormat="0" applyFont="0" applyFill="0" applyBorder="0" applyAlignment="0" applyProtection="0">
      <alignment horizontal="left"/>
    </xf>
    <xf numFmtId="0" fontId="3" fillId="0" borderId="0">
      <alignment horizontal="center" wrapText="1"/>
    </xf>
    <xf numFmtId="49" fontId="3" fillId="2" borderId="0">
      <alignment horizontal="right"/>
    </xf>
    <xf numFmtId="0" fontId="3" fillId="0" borderId="0" applyAlignment="0">
      <alignment wrapText="1"/>
    </xf>
    <xf numFmtId="0" fontId="3" fillId="0" borderId="0" applyNumberFormat="0">
      <alignment horizontal="right" wrapText="1"/>
    </xf>
    <xf numFmtId="49" fontId="15" fillId="0" borderId="3" applyBorder="0">
      <alignment horizontal="right" vertical="center"/>
    </xf>
    <xf numFmtId="0" fontId="3" fillId="0" borderId="0"/>
    <xf numFmtId="0" fontId="16" fillId="0" borderId="0" applyNumberFormat="0" applyAlignment="0"/>
    <xf numFmtId="0" fontId="17" fillId="0" borderId="0">
      <alignment wrapText="1"/>
    </xf>
    <xf numFmtId="0" fontId="3" fillId="0" borderId="0" applyFont="0">
      <alignment wrapText="1"/>
    </xf>
    <xf numFmtId="0" fontId="4" fillId="20" borderId="0" applyNumberFormat="0">
      <alignment horizontal="right"/>
    </xf>
    <xf numFmtId="3" fontId="4" fillId="2" borderId="0">
      <alignment horizontal="right"/>
    </xf>
    <xf numFmtId="0" fontId="5" fillId="0" borderId="0" applyNumberFormat="0" applyFont="0" applyFill="0" applyBorder="0" applyAlignment="0">
      <alignment horizontal="left"/>
    </xf>
    <xf numFmtId="0" fontId="18" fillId="0" borderId="2">
      <alignment horizontal="right"/>
    </xf>
    <xf numFmtId="49" fontId="5" fillId="0" borderId="0">
      <alignment horizontal="right"/>
    </xf>
    <xf numFmtId="0" fontId="3" fillId="0" borderId="2" applyFill="0" applyAlignment="0"/>
    <xf numFmtId="4" fontId="3" fillId="2" borderId="2">
      <alignment horizontal="right"/>
    </xf>
    <xf numFmtId="0" fontId="5" fillId="0" borderId="0" applyNumberFormat="0" applyFont="0" applyFill="0" applyBorder="0" applyAlignment="0">
      <alignment wrapText="1"/>
    </xf>
    <xf numFmtId="0" fontId="11" fillId="0" borderId="0">
      <alignment wrapText="1"/>
    </xf>
    <xf numFmtId="0" fontId="2" fillId="0" borderId="1" applyFill="0">
      <alignment horizontal="left"/>
    </xf>
    <xf numFmtId="0" fontId="2" fillId="0" borderId="1" applyNumberFormat="0" applyFill="0">
      <alignment horizontal="center"/>
    </xf>
    <xf numFmtId="4" fontId="3" fillId="20" borderId="2" applyNumberFormat="0">
      <alignment horizontal="right"/>
    </xf>
    <xf numFmtId="0" fontId="5" fillId="0" borderId="2">
      <alignment horizontal="right"/>
    </xf>
    <xf numFmtId="164" fontId="5" fillId="0" borderId="0" applyFont="0" applyFill="0" applyBorder="0" applyAlignment="0" applyProtection="0"/>
    <xf numFmtId="0" fontId="5" fillId="21" borderId="4" applyNumberFormat="0" applyFont="0" applyAlignment="0" applyProtection="0"/>
    <xf numFmtId="0" fontId="19" fillId="3" borderId="0" applyNumberFormat="0" applyBorder="0" applyAlignment="0" applyProtection="0"/>
    <xf numFmtId="0" fontId="20" fillId="4" borderId="0" applyNumberFormat="0" applyBorder="0" applyAlignment="0" applyProtection="0"/>
    <xf numFmtId="0" fontId="21" fillId="0" borderId="0" applyNumberFormat="0" applyBorder="0" applyAlignment="0">
      <protection locked="0"/>
    </xf>
    <xf numFmtId="0" fontId="22" fillId="22" borderId="5" applyNumberFormat="0" applyAlignment="0" applyProtection="0"/>
    <xf numFmtId="0" fontId="23" fillId="0" borderId="6" applyNumberFormat="0" applyFill="0" applyAlignment="0" applyProtection="0"/>
    <xf numFmtId="0" fontId="24" fillId="23" borderId="0" applyNumberFormat="0" applyBorder="0" applyAlignment="0" applyProtection="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25" fillId="0" borderId="0" applyNumberFormat="0" applyFill="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0" borderId="9" applyNumberFormat="0" applyFill="0" applyAlignment="0" applyProtection="0"/>
    <xf numFmtId="0" fontId="28" fillId="0" borderId="0" applyNumberFormat="0" applyFill="0" applyBorder="0" applyAlignment="0" applyProtection="0"/>
    <xf numFmtId="9" fontId="5" fillId="0" borderId="0" applyFont="0" applyFill="0" applyBorder="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7" borderId="5" applyNumberFormat="0" applyAlignment="0" applyProtection="0"/>
    <xf numFmtId="0" fontId="32" fillId="24" borderId="11" applyNumberFormat="0" applyAlignment="0" applyProtection="0"/>
    <xf numFmtId="3" fontId="3" fillId="2" borderId="2">
      <alignment horizontal="right"/>
    </xf>
    <xf numFmtId="3" fontId="3" fillId="0" borderId="2">
      <alignment horizontal="right"/>
    </xf>
    <xf numFmtId="0" fontId="33" fillId="22" borderId="12" applyNumberFormat="0" applyAlignment="0" applyProtection="0"/>
    <xf numFmtId="0" fontId="34" fillId="0" borderId="0" applyNumberFormat="0" applyFill="0" applyBorder="0" applyAlignment="0" applyProtection="0"/>
  </cellStyleXfs>
  <cellXfs count="57">
    <xf numFmtId="0" fontId="0" fillId="0" borderId="0" xfId="0"/>
    <xf numFmtId="0" fontId="2" fillId="0" borderId="1" xfId="2" applyFill="1">
      <alignment horizontal="left"/>
    </xf>
    <xf numFmtId="0" fontId="2" fillId="0" borderId="1" xfId="3">
      <alignment horizontal="right"/>
    </xf>
    <xf numFmtId="0" fontId="3" fillId="0" borderId="0" xfId="4">
      <alignment wrapText="1"/>
    </xf>
    <xf numFmtId="3" fontId="4" fillId="2" borderId="0" xfId="5" applyNumberFormat="1">
      <alignment horizontal="right"/>
    </xf>
    <xf numFmtId="3" fontId="5" fillId="0" borderId="0" xfId="6" applyNumberFormat="1">
      <alignment horizontal="right"/>
    </xf>
    <xf numFmtId="0" fontId="5" fillId="0" borderId="0" xfId="7" applyBorder="1" applyAlignment="1">
      <alignment horizontal="left" indent="3"/>
    </xf>
    <xf numFmtId="0" fontId="5" fillId="0" borderId="0" xfId="0" applyFont="1" applyAlignment="1"/>
    <xf numFmtId="4" fontId="0" fillId="0" borderId="0" xfId="0" applyNumberFormat="1"/>
    <xf numFmtId="0" fontId="3" fillId="0" borderId="0" xfId="4" applyAlignment="1">
      <alignment horizontal="left" wrapText="1" indent="3"/>
    </xf>
    <xf numFmtId="0" fontId="0" fillId="0" borderId="0" xfId="0" applyAlignment="1"/>
    <xf numFmtId="0" fontId="5" fillId="0" borderId="0" xfId="7" applyBorder="1" applyAlignment="1">
      <alignment horizontal="left" indent="6"/>
    </xf>
    <xf numFmtId="0" fontId="0" fillId="0" borderId="0" xfId="0" applyBorder="1"/>
    <xf numFmtId="4" fontId="0" fillId="0" borderId="0" xfId="0" applyNumberFormat="1" applyFill="1"/>
    <xf numFmtId="0" fontId="5" fillId="0" borderId="0" xfId="7" applyFill="1" applyBorder="1" applyAlignment="1">
      <alignment horizontal="left" indent="6"/>
    </xf>
    <xf numFmtId="0" fontId="0" fillId="0" borderId="0" xfId="0" applyFill="1" applyBorder="1"/>
    <xf numFmtId="3" fontId="5" fillId="0" borderId="0" xfId="6" applyNumberFormat="1" applyFill="1">
      <alignment horizontal="right"/>
    </xf>
    <xf numFmtId="0" fontId="3" fillId="0" borderId="2" xfId="8" applyAlignment="1">
      <alignment horizontal="left" indent="3"/>
    </xf>
    <xf numFmtId="0" fontId="3" fillId="0" borderId="2" xfId="9" applyNumberFormat="1">
      <alignment horizontal="right"/>
    </xf>
    <xf numFmtId="3" fontId="3" fillId="2" borderId="2" xfId="10" applyNumberFormat="1">
      <alignment horizontal="right"/>
    </xf>
    <xf numFmtId="3" fontId="3" fillId="0" borderId="2" xfId="9" applyNumberFormat="1">
      <alignment horizontal="right"/>
    </xf>
    <xf numFmtId="0" fontId="6" fillId="0" borderId="0" xfId="0" applyFont="1"/>
    <xf numFmtId="0" fontId="5" fillId="0" borderId="0" xfId="0" applyFont="1" applyFill="1" applyBorder="1"/>
    <xf numFmtId="0" fontId="5" fillId="0" borderId="0" xfId="0" applyFont="1" applyBorder="1"/>
    <xf numFmtId="0" fontId="3" fillId="0" borderId="0" xfId="0" applyFont="1"/>
    <xf numFmtId="0" fontId="9" fillId="0" borderId="0" xfId="0" applyFont="1"/>
    <xf numFmtId="49" fontId="4" fillId="2" borderId="0" xfId="5">
      <alignment horizontal="right"/>
    </xf>
    <xf numFmtId="0" fontId="5" fillId="0" borderId="0" xfId="7">
      <alignment horizontal="left"/>
    </xf>
    <xf numFmtId="3" fontId="0" fillId="0" borderId="0" xfId="0" applyNumberFormat="1"/>
    <xf numFmtId="4" fontId="0" fillId="0" borderId="0" xfId="0" quotePrefix="1" applyNumberFormat="1" applyAlignment="1">
      <alignment horizontal="right"/>
    </xf>
    <xf numFmtId="0" fontId="0" fillId="0" borderId="0" xfId="0" applyFill="1" applyBorder="1" applyAlignment="1">
      <alignment wrapText="1"/>
    </xf>
    <xf numFmtId="3" fontId="3" fillId="0" borderId="2" xfId="8" applyNumberFormat="1" applyAlignment="1">
      <alignment horizontal="right"/>
    </xf>
    <xf numFmtId="3" fontId="0" fillId="0" borderId="0" xfId="0" applyNumberFormat="1" applyAlignment="1">
      <alignment horizontal="right"/>
    </xf>
    <xf numFmtId="3" fontId="4" fillId="2" borderId="0" xfId="5" quotePrefix="1" applyNumberFormat="1">
      <alignment horizontal="right"/>
    </xf>
    <xf numFmtId="3" fontId="0" fillId="0" borderId="0" xfId="0" quotePrefix="1" applyNumberFormat="1" applyAlignment="1">
      <alignment horizontal="right"/>
    </xf>
    <xf numFmtId="49" fontId="5" fillId="0" borderId="0" xfId="6">
      <alignment horizontal="right"/>
    </xf>
    <xf numFmtId="0" fontId="3" fillId="0" borderId="2" xfId="8" applyAlignment="1"/>
    <xf numFmtId="3" fontId="3" fillId="0" borderId="2" xfId="9">
      <alignment horizontal="right"/>
    </xf>
    <xf numFmtId="3" fontId="5" fillId="0" borderId="0" xfId="11" applyNumberFormat="1" applyFont="1" applyAlignment="1">
      <alignment horizontal="right"/>
    </xf>
    <xf numFmtId="0" fontId="5" fillId="0" borderId="0" xfId="7" applyBorder="1">
      <alignment horizontal="left"/>
    </xf>
    <xf numFmtId="4" fontId="3" fillId="0" borderId="2" xfId="9" applyNumberFormat="1">
      <alignment horizontal="right"/>
    </xf>
    <xf numFmtId="0" fontId="2" fillId="0" borderId="1" xfId="2">
      <alignment horizontal="left"/>
    </xf>
    <xf numFmtId="0" fontId="12" fillId="0" borderId="0" xfId="0" applyFont="1"/>
    <xf numFmtId="0" fontId="3" fillId="0" borderId="0" xfId="0" applyFont="1" applyFill="1"/>
    <xf numFmtId="0" fontId="0" fillId="0" borderId="0" xfId="0" applyFill="1"/>
    <xf numFmtId="0" fontId="5" fillId="0" borderId="0" xfId="0" applyFont="1"/>
    <xf numFmtId="4" fontId="3" fillId="0" borderId="0" xfId="0" applyNumberFormat="1" applyFont="1"/>
    <xf numFmtId="3" fontId="3" fillId="0" borderId="0" xfId="0" applyNumberFormat="1" applyFont="1"/>
    <xf numFmtId="49" fontId="3" fillId="0" borderId="0" xfId="15" applyAlignment="1">
      <alignment horizontal="left"/>
    </xf>
    <xf numFmtId="0" fontId="1" fillId="0" borderId="0" xfId="1" applyAlignment="1">
      <alignment horizontal="left"/>
    </xf>
    <xf numFmtId="0" fontId="10" fillId="0" borderId="0" xfId="12" quotePrefix="1">
      <alignment wrapText="1"/>
    </xf>
    <xf numFmtId="0" fontId="10" fillId="0" borderId="0" xfId="12">
      <alignment wrapText="1"/>
    </xf>
    <xf numFmtId="0" fontId="5" fillId="0" borderId="0" xfId="13" quotePrefix="1" applyAlignment="1">
      <alignment wrapText="1"/>
    </xf>
    <xf numFmtId="0" fontId="5" fillId="0" borderId="0" xfId="13" applyAlignment="1">
      <alignment wrapText="1"/>
    </xf>
    <xf numFmtId="0" fontId="5" fillId="0" borderId="0" xfId="13" quotePrefix="1"/>
    <xf numFmtId="0" fontId="5" fillId="0" borderId="0" xfId="13"/>
    <xf numFmtId="49" fontId="11" fillId="0" borderId="0" xfId="14" applyAlignment="1">
      <alignment wrapText="1"/>
    </xf>
  </cellXfs>
  <cellStyles count="93">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ar-blank" xfId="39"/>
    <cellStyle name="ar-bold" xfId="4"/>
    <cellStyle name="ar-bold-center" xfId="40"/>
    <cellStyle name="ar-bold-hilite" xfId="41"/>
    <cellStyle name="ar-bold-no-line" xfId="42"/>
    <cellStyle name="ar-bold-right" xfId="43"/>
    <cellStyle name="ar-brace-vertical-centered" xfId="44"/>
    <cellStyle name="ar-download" xfId="45"/>
    <cellStyle name="ar-h1" xfId="46"/>
    <cellStyle name="ar-h2" xfId="1"/>
    <cellStyle name="ar-h3" xfId="14"/>
    <cellStyle name="ar-h4" xfId="47"/>
    <cellStyle name="ar-h5" xfId="15"/>
    <cellStyle name="ar-h6" xfId="48"/>
    <cellStyle name="ar-hilight-right" xfId="49"/>
    <cellStyle name="ar-hilite" xfId="5"/>
    <cellStyle name="ar-hilite-pagebreak" xfId="50"/>
    <cellStyle name="ar-left" xfId="7"/>
    <cellStyle name="ar-left-pagebreak" xfId="51"/>
    <cellStyle name="ar-link-line" xfId="52"/>
    <cellStyle name="ar-pagebreak" xfId="11"/>
    <cellStyle name="ar-right" xfId="6"/>
    <cellStyle name="ar-right-no-border" xfId="53"/>
    <cellStyle name="ar-subtotal" xfId="54"/>
    <cellStyle name="ar-subtotal-hilite" xfId="55"/>
    <cellStyle name="ar-text" xfId="13"/>
    <cellStyle name="ar-text-pagebreak" xfId="56"/>
    <cellStyle name="ar-text-small" xfId="12"/>
    <cellStyle name="ar-th1" xfId="57"/>
    <cellStyle name="ar-thead" xfId="58"/>
    <cellStyle name="ar-thead-center" xfId="59"/>
    <cellStyle name="ar-thead-left" xfId="2"/>
    <cellStyle name="ar-thead-right" xfId="3"/>
    <cellStyle name="ar-total" xfId="8"/>
    <cellStyle name="ar-total-hilight-right" xfId="60"/>
    <cellStyle name="ar-total-hilite" xfId="10"/>
    <cellStyle name="ar-total-nobold" xfId="61"/>
    <cellStyle name="ar-total-right" xfId="9"/>
    <cellStyle name="Comma 2" xfId="62"/>
    <cellStyle name="Huomautus" xfId="63"/>
    <cellStyle name="Huono" xfId="64"/>
    <cellStyle name="Hyvä" xfId="65"/>
    <cellStyle name="Inmatning" xfId="66"/>
    <cellStyle name="Laskenta" xfId="67"/>
    <cellStyle name="Linkitetty solu" xfId="68"/>
    <cellStyle name="Neutraali" xfId="69"/>
    <cellStyle name="Normaali 2" xfId="70"/>
    <cellStyle name="Normaali 2 2" xfId="71"/>
    <cellStyle name="Normaali 3" xfId="72"/>
    <cellStyle name="Normaali 3 2" xfId="73"/>
    <cellStyle name="Normal" xfId="0" builtinId="0"/>
    <cellStyle name="Normal 12" xfId="74"/>
    <cellStyle name="Normal 2" xfId="75"/>
    <cellStyle name="Normal 2 2" xfId="76"/>
    <cellStyle name="Normal 3" xfId="77"/>
    <cellStyle name="Normal 4" xfId="78"/>
    <cellStyle name="Otsikko" xfId="79"/>
    <cellStyle name="Otsikko 1" xfId="80"/>
    <cellStyle name="Otsikko 2" xfId="81"/>
    <cellStyle name="Otsikko 3" xfId="82"/>
    <cellStyle name="Otsikko 4" xfId="83"/>
    <cellStyle name="Percent 2" xfId="84"/>
    <cellStyle name="Selittävä teksti" xfId="85"/>
    <cellStyle name="Summa" xfId="86"/>
    <cellStyle name="Syöttö" xfId="87"/>
    <cellStyle name="Tarkistussolu" xfId="88"/>
    <cellStyle name="total-hilite-pagebreak-bold" xfId="89"/>
    <cellStyle name="total-pagebreak-bold" xfId="90"/>
    <cellStyle name="Tulostus" xfId="91"/>
    <cellStyle name="Varoitusteksti" xfId="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69"/>
  <sheetViews>
    <sheetView tabSelected="1" view="pageBreakPreview" zoomScaleNormal="100" zoomScaleSheetLayoutView="100" workbookViewId="0">
      <selection sqref="A1:F1"/>
    </sheetView>
  </sheetViews>
  <sheetFormatPr defaultRowHeight="12.75" x14ac:dyDescent="0.2"/>
  <cols>
    <col min="1" max="1" width="57.42578125" customWidth="1"/>
    <col min="2" max="4" width="3" customWidth="1"/>
    <col min="5" max="6" width="13.5703125" customWidth="1"/>
  </cols>
  <sheetData>
    <row r="1" spans="1:6" ht="20.25" x14ac:dyDescent="0.3">
      <c r="A1" s="49" t="s">
        <v>0</v>
      </c>
      <c r="B1" s="49"/>
      <c r="C1" s="49"/>
      <c r="D1" s="49"/>
      <c r="E1" s="49"/>
      <c r="F1" s="49"/>
    </row>
    <row r="3" spans="1:6" ht="13.5" thickBot="1" x14ac:dyDescent="0.25">
      <c r="A3" s="1" t="s">
        <v>1</v>
      </c>
      <c r="B3" s="2"/>
      <c r="C3" s="2"/>
      <c r="D3" s="2"/>
      <c r="E3" s="2">
        <v>2013</v>
      </c>
      <c r="F3" s="2">
        <v>2012</v>
      </c>
    </row>
    <row r="4" spans="1:6" x14ac:dyDescent="0.2">
      <c r="A4" s="3" t="s">
        <v>2</v>
      </c>
      <c r="B4" s="3"/>
      <c r="E4" s="4"/>
      <c r="F4" s="5"/>
    </row>
    <row r="5" spans="1:6" x14ac:dyDescent="0.2">
      <c r="A5" s="6" t="s">
        <v>3</v>
      </c>
      <c r="B5" s="7"/>
      <c r="C5" s="7"/>
      <c r="D5" s="8"/>
      <c r="E5" s="4">
        <v>1667.72387045</v>
      </c>
      <c r="F5" s="5">
        <v>1622.38484275</v>
      </c>
    </row>
    <row r="6" spans="1:6" x14ac:dyDescent="0.2">
      <c r="A6" s="9" t="s">
        <v>4</v>
      </c>
      <c r="B6" s="10"/>
      <c r="C6" s="10"/>
      <c r="D6" s="8"/>
      <c r="E6" s="4"/>
      <c r="F6" s="5"/>
    </row>
    <row r="7" spans="1:6" x14ac:dyDescent="0.2">
      <c r="A7" s="11" t="s">
        <v>5</v>
      </c>
      <c r="B7" s="12"/>
      <c r="C7" s="12"/>
      <c r="D7" s="13"/>
      <c r="E7" s="4">
        <v>17.91991741</v>
      </c>
      <c r="F7" s="5">
        <v>17.059011099999999</v>
      </c>
    </row>
    <row r="8" spans="1:6" x14ac:dyDescent="0.2">
      <c r="A8" s="11" t="s">
        <v>6</v>
      </c>
      <c r="B8" s="12"/>
      <c r="C8" s="12"/>
      <c r="D8" s="13"/>
      <c r="E8" s="4">
        <v>-133.02508216999999</v>
      </c>
      <c r="F8" s="5">
        <v>-290.49908643999999</v>
      </c>
    </row>
    <row r="9" spans="1:6" x14ac:dyDescent="0.2">
      <c r="A9" s="11" t="s">
        <v>7</v>
      </c>
      <c r="B9" s="12"/>
      <c r="C9" s="12"/>
      <c r="D9" s="13"/>
      <c r="E9" s="4">
        <f>-279.70069244+48.95987857</f>
        <v>-230.74081387000001</v>
      </c>
      <c r="F9" s="5">
        <f>-174.88541743+82.21304724</f>
        <v>-92.672370189999995</v>
      </c>
    </row>
    <row r="10" spans="1:6" x14ac:dyDescent="0.2">
      <c r="A10" s="14" t="s">
        <v>8</v>
      </c>
      <c r="B10" s="15"/>
      <c r="C10" s="15"/>
      <c r="D10" s="13"/>
      <c r="E10" s="4">
        <v>729.96233290999999</v>
      </c>
      <c r="F10" s="5">
        <v>513.14648527999998</v>
      </c>
    </row>
    <row r="11" spans="1:6" x14ac:dyDescent="0.2">
      <c r="A11" s="11" t="s">
        <v>9</v>
      </c>
      <c r="B11" s="12"/>
      <c r="C11" s="12"/>
      <c r="D11" s="13"/>
      <c r="E11" s="4">
        <f>-685.83012159+76.60501035+2.57959317+128.27416253-309.1144578+82.64163075-6.74918072-3.299684352</f>
        <v>-714.89304766200007</v>
      </c>
      <c r="F11" s="16">
        <f>-699.77988775+104.36581318+117.28379389-10.40542509+8.801735-120.9255129+15.025493</f>
        <v>-585.63399066999989</v>
      </c>
    </row>
    <row r="12" spans="1:6" x14ac:dyDescent="0.2">
      <c r="A12" s="17" t="s">
        <v>10</v>
      </c>
      <c r="B12" s="18"/>
      <c r="C12" s="18"/>
      <c r="D12" s="18"/>
      <c r="E12" s="19">
        <f>SUM(E7:E11)</f>
        <v>-330.77669338200008</v>
      </c>
      <c r="F12" s="20">
        <f>SUM(F7:F11)</f>
        <v>-438.59995091999986</v>
      </c>
    </row>
    <row r="13" spans="1:6" x14ac:dyDescent="0.2">
      <c r="A13" s="21"/>
      <c r="E13" s="4"/>
      <c r="F13" s="5"/>
    </row>
    <row r="14" spans="1:6" x14ac:dyDescent="0.2">
      <c r="A14" s="9" t="s">
        <v>11</v>
      </c>
      <c r="B14" s="10"/>
      <c r="C14" s="10"/>
      <c r="E14" s="4"/>
      <c r="F14" s="5"/>
    </row>
    <row r="15" spans="1:6" ht="14.25" x14ac:dyDescent="0.2">
      <c r="A15" s="14" t="s">
        <v>12</v>
      </c>
      <c r="B15" s="22"/>
      <c r="C15" s="15"/>
      <c r="D15" s="8"/>
      <c r="E15" s="4">
        <f>115.95822148+0.2689088-4079.09049194+3410.34221101</f>
        <v>-552.52115064999998</v>
      </c>
      <c r="F15" s="5">
        <f>40.67171853-0.5945169+1.07563521-2374.67691923+2683.99230046</f>
        <v>350.46821807000015</v>
      </c>
    </row>
    <row r="16" spans="1:6" x14ac:dyDescent="0.2">
      <c r="A16" s="11" t="s">
        <v>13</v>
      </c>
      <c r="B16" s="23"/>
      <c r="C16" s="12"/>
      <c r="D16" s="8"/>
      <c r="E16" s="4">
        <v>-11.37774924</v>
      </c>
      <c r="F16" s="5">
        <v>15.578096779999999</v>
      </c>
    </row>
    <row r="17" spans="1:6" s="24" customFormat="1" x14ac:dyDescent="0.2">
      <c r="A17" s="17" t="s">
        <v>14</v>
      </c>
      <c r="B17" s="18"/>
      <c r="C17" s="18"/>
      <c r="D17" s="18"/>
      <c r="E17" s="19">
        <f>SUM(E15:E16)</f>
        <v>-563.89889988999994</v>
      </c>
      <c r="F17" s="20">
        <f>SUM(F15:F16)</f>
        <v>366.04631485000016</v>
      </c>
    </row>
    <row r="18" spans="1:6" s="24" customFormat="1" x14ac:dyDescent="0.2">
      <c r="E18" s="4"/>
      <c r="F18" s="5"/>
    </row>
    <row r="19" spans="1:6" x14ac:dyDescent="0.2">
      <c r="A19" s="9" t="s">
        <v>15</v>
      </c>
      <c r="B19" s="10"/>
      <c r="C19" s="10"/>
      <c r="E19" s="4"/>
      <c r="F19" s="5"/>
    </row>
    <row r="20" spans="1:6" x14ac:dyDescent="0.2">
      <c r="A20" s="11" t="s">
        <v>16</v>
      </c>
      <c r="B20" s="23"/>
      <c r="C20" s="12"/>
      <c r="D20" s="8"/>
      <c r="E20" s="4">
        <v>-14.2063813</v>
      </c>
      <c r="F20" s="5">
        <v>-169.33226929</v>
      </c>
    </row>
    <row r="21" spans="1:6" x14ac:dyDescent="0.2">
      <c r="A21" s="11" t="s">
        <v>17</v>
      </c>
      <c r="B21" s="23"/>
      <c r="C21" s="12"/>
      <c r="D21" s="8"/>
      <c r="E21" s="4">
        <f>-0.56691524-198.74876871-76.34477626</f>
        <v>-275.66046021</v>
      </c>
      <c r="F21" s="5">
        <f>-14.12034979+157.73519323-122.22766314</f>
        <v>21.387180299999983</v>
      </c>
    </row>
    <row r="22" spans="1:6" x14ac:dyDescent="0.2">
      <c r="A22" s="14" t="s">
        <v>18</v>
      </c>
      <c r="B22" s="15"/>
      <c r="C22" s="15"/>
      <c r="D22" s="8"/>
      <c r="E22" s="4">
        <v>-252.84150181000001</v>
      </c>
      <c r="F22" s="5">
        <v>-310.0302557</v>
      </c>
    </row>
    <row r="23" spans="1:6" s="24" customFormat="1" x14ac:dyDescent="0.2">
      <c r="A23" s="17" t="s">
        <v>14</v>
      </c>
      <c r="B23" s="18"/>
      <c r="C23" s="18"/>
      <c r="D23" s="18"/>
      <c r="E23" s="19">
        <f>SUM(E20:E22)</f>
        <v>-542.70834332000004</v>
      </c>
      <c r="F23" s="20">
        <f>SUM(F20:F22)</f>
        <v>-457.97534469000004</v>
      </c>
    </row>
    <row r="24" spans="1:6" s="24" customFormat="1" x14ac:dyDescent="0.2">
      <c r="A24" s="25"/>
      <c r="E24" s="26"/>
    </row>
    <row r="25" spans="1:6" x14ac:dyDescent="0.2">
      <c r="A25" s="17" t="s">
        <v>19</v>
      </c>
      <c r="B25" s="18"/>
      <c r="C25" s="18"/>
      <c r="D25" s="18"/>
      <c r="E25" s="19">
        <f>E5+E12+E17+E23</f>
        <v>230.33993385799999</v>
      </c>
      <c r="F25" s="20">
        <f>F5+F12+F17+F23</f>
        <v>1091.8558619900004</v>
      </c>
    </row>
    <row r="26" spans="1:6" x14ac:dyDescent="0.2">
      <c r="A26" s="27"/>
      <c r="E26" s="4"/>
      <c r="F26" s="5"/>
    </row>
    <row r="27" spans="1:6" x14ac:dyDescent="0.2">
      <c r="A27" s="3" t="s">
        <v>20</v>
      </c>
      <c r="B27" s="10"/>
      <c r="E27" s="4"/>
      <c r="F27" s="28"/>
    </row>
    <row r="28" spans="1:6" x14ac:dyDescent="0.2">
      <c r="A28" s="14" t="s">
        <v>21</v>
      </c>
      <c r="B28" s="22"/>
      <c r="C28" s="22"/>
      <c r="D28" s="29"/>
      <c r="E28" s="4">
        <f>292.54976898+78.412082</f>
        <v>370.96185098000001</v>
      </c>
      <c r="F28" s="5">
        <f>223.71452922+6.612542</f>
        <v>230.32707121999999</v>
      </c>
    </row>
    <row r="29" spans="1:6" ht="12.75" customHeight="1" x14ac:dyDescent="0.2">
      <c r="A29" s="14" t="s">
        <v>22</v>
      </c>
      <c r="B29" s="30"/>
      <c r="C29" s="30"/>
      <c r="D29" s="8"/>
      <c r="E29" s="4">
        <f>-10.608751-0.61407968</f>
        <v>-11.22283068</v>
      </c>
      <c r="F29" s="5">
        <v>-15.659740789999983</v>
      </c>
    </row>
    <row r="30" spans="1:6" x14ac:dyDescent="0.2">
      <c r="A30" s="17" t="s">
        <v>23</v>
      </c>
      <c r="B30" s="18"/>
      <c r="C30" s="18"/>
      <c r="D30" s="18"/>
      <c r="E30" s="19">
        <f>SUM(E28:E29)</f>
        <v>359.73902029999999</v>
      </c>
      <c r="F30" s="31">
        <f>SUM(F28:F29)</f>
        <v>214.66733043000002</v>
      </c>
    </row>
    <row r="31" spans="1:6" x14ac:dyDescent="0.2">
      <c r="A31" s="27"/>
      <c r="E31" s="4"/>
      <c r="F31" s="5"/>
    </row>
    <row r="32" spans="1:6" x14ac:dyDescent="0.2">
      <c r="A32" s="3" t="s">
        <v>24</v>
      </c>
      <c r="B32" s="10"/>
      <c r="E32" s="4"/>
      <c r="F32" s="28"/>
    </row>
    <row r="33" spans="1:6" x14ac:dyDescent="0.2">
      <c r="A33" s="11" t="s">
        <v>25</v>
      </c>
      <c r="B33" s="23"/>
      <c r="C33" s="23"/>
      <c r="D33" s="8"/>
      <c r="E33" s="4">
        <v>-746.52736741000001</v>
      </c>
      <c r="F33" s="32">
        <v>-663.44959963999997</v>
      </c>
    </row>
    <row r="34" spans="1:6" x14ac:dyDescent="0.2">
      <c r="A34" s="11" t="s">
        <v>26</v>
      </c>
      <c r="B34" s="23"/>
      <c r="C34" s="23"/>
      <c r="D34" s="8"/>
      <c r="E34" s="33">
        <v>1214.02546747</v>
      </c>
      <c r="F34" s="34">
        <v>2180.9691149999999</v>
      </c>
    </row>
    <row r="35" spans="1:6" x14ac:dyDescent="0.2">
      <c r="A35" s="11" t="s">
        <v>27</v>
      </c>
      <c r="B35" s="23"/>
      <c r="C35" s="23"/>
      <c r="D35" s="8"/>
      <c r="E35" s="33">
        <v>-1306.77514303</v>
      </c>
      <c r="F35" s="34">
        <v>-2362.323425</v>
      </c>
    </row>
    <row r="36" spans="1:6" x14ac:dyDescent="0.2">
      <c r="A36" s="17" t="s">
        <v>28</v>
      </c>
      <c r="B36" s="18"/>
      <c r="C36" s="18"/>
      <c r="D36" s="20"/>
      <c r="E36" s="19">
        <f>SUM(E33:E35)</f>
        <v>-839.27704297000002</v>
      </c>
      <c r="F36" s="20">
        <f>SUM(F33:F35)</f>
        <v>-844.80390964000026</v>
      </c>
    </row>
    <row r="37" spans="1:6" x14ac:dyDescent="0.2">
      <c r="A37" s="21"/>
      <c r="E37" s="26"/>
      <c r="F37" s="35"/>
    </row>
    <row r="38" spans="1:6" x14ac:dyDescent="0.2">
      <c r="A38" s="36" t="s">
        <v>29</v>
      </c>
      <c r="B38" s="18"/>
      <c r="C38" s="18"/>
      <c r="D38" s="18"/>
      <c r="E38" s="19">
        <f>E25+E30+E36</f>
        <v>-249.19808881200004</v>
      </c>
      <c r="F38" s="37">
        <f>F25+F30+F36</f>
        <v>461.71928278000019</v>
      </c>
    </row>
    <row r="39" spans="1:6" x14ac:dyDescent="0.2">
      <c r="A39" s="27"/>
      <c r="E39" s="4"/>
      <c r="F39" s="38"/>
    </row>
    <row r="40" spans="1:6" x14ac:dyDescent="0.2">
      <c r="A40" s="39" t="s">
        <v>30</v>
      </c>
      <c r="B40" s="10"/>
      <c r="D40" s="8"/>
      <c r="E40" s="4">
        <v>1030.7209139300001</v>
      </c>
      <c r="F40" s="5">
        <v>567.22764175999998</v>
      </c>
    </row>
    <row r="41" spans="1:6" x14ac:dyDescent="0.2">
      <c r="A41" s="39" t="s">
        <v>31</v>
      </c>
      <c r="D41" s="8"/>
      <c r="E41" s="4">
        <f>3.2996844</f>
        <v>3.2996843999999999</v>
      </c>
      <c r="F41" s="5">
        <v>5.0736365000000001</v>
      </c>
    </row>
    <row r="42" spans="1:6" x14ac:dyDescent="0.2">
      <c r="A42" s="39" t="s">
        <v>32</v>
      </c>
      <c r="D42" s="8"/>
      <c r="E42" s="4">
        <f>791.57169017-6.749181</f>
        <v>784.82250916999999</v>
      </c>
      <c r="F42" s="5">
        <v>1034.0205982824866</v>
      </c>
    </row>
    <row r="43" spans="1:6" x14ac:dyDescent="0.2">
      <c r="A43" s="36" t="s">
        <v>33</v>
      </c>
      <c r="B43" s="18"/>
      <c r="C43" s="18"/>
      <c r="D43" s="40"/>
      <c r="E43" s="19">
        <f>E42-E41-E40</f>
        <v>-249.19808916000011</v>
      </c>
      <c r="F43" s="20">
        <f>F42-F41-F40</f>
        <v>461.71932002248661</v>
      </c>
    </row>
    <row r="45" spans="1:6" x14ac:dyDescent="0.2">
      <c r="A45" s="21"/>
    </row>
    <row r="46" spans="1:6" ht="13.5" thickBot="1" x14ac:dyDescent="0.25">
      <c r="A46" s="41" t="s">
        <v>34</v>
      </c>
      <c r="B46" s="41"/>
      <c r="C46" s="41"/>
      <c r="D46" s="41"/>
      <c r="E46" s="2">
        <v>2013</v>
      </c>
      <c r="F46" s="2">
        <v>2012</v>
      </c>
    </row>
    <row r="47" spans="1:6" x14ac:dyDescent="0.2">
      <c r="A47" s="39" t="s">
        <v>35</v>
      </c>
      <c r="E47" s="4">
        <v>574.02190534421402</v>
      </c>
      <c r="F47" s="16">
        <v>693.72078445028308</v>
      </c>
    </row>
    <row r="48" spans="1:6" x14ac:dyDescent="0.2">
      <c r="A48" s="39" t="s">
        <v>36</v>
      </c>
      <c r="B48" s="10"/>
      <c r="E48" s="4">
        <v>-120.1665013656975</v>
      </c>
      <c r="F48" s="16">
        <v>-176.86194459910655</v>
      </c>
    </row>
    <row r="49" spans="1:6" x14ac:dyDescent="0.2">
      <c r="A49" s="39" t="s">
        <v>37</v>
      </c>
      <c r="E49" s="4">
        <v>81.943518253755343</v>
      </c>
      <c r="F49" s="16">
        <v>82.38009236294117</v>
      </c>
    </row>
    <row r="51" spans="1:6" x14ac:dyDescent="0.2">
      <c r="A51" s="50" t="s">
        <v>38</v>
      </c>
      <c r="B51" s="51"/>
      <c r="C51" s="51"/>
      <c r="D51" s="51"/>
      <c r="E51" s="51"/>
      <c r="F51" s="51"/>
    </row>
    <row r="52" spans="1:6" ht="33.75" customHeight="1" x14ac:dyDescent="0.2">
      <c r="A52" s="52" t="s">
        <v>39</v>
      </c>
      <c r="B52" s="53"/>
      <c r="C52" s="53"/>
      <c r="D52" s="53"/>
      <c r="E52" s="53"/>
      <c r="F52" s="53"/>
    </row>
    <row r="53" spans="1:6" ht="33.75" customHeight="1" x14ac:dyDescent="0.2">
      <c r="A53" s="54" t="s">
        <v>40</v>
      </c>
      <c r="B53" s="55"/>
      <c r="C53" s="55"/>
      <c r="D53" s="55"/>
      <c r="E53" s="55"/>
      <c r="F53" s="55"/>
    </row>
    <row r="55" spans="1:6" ht="15.75" x14ac:dyDescent="0.25">
      <c r="A55" s="56" t="s">
        <v>41</v>
      </c>
      <c r="B55" s="56"/>
      <c r="C55" s="56"/>
      <c r="D55" s="56"/>
      <c r="E55" s="56"/>
      <c r="F55" s="56"/>
    </row>
    <row r="56" spans="1:6" x14ac:dyDescent="0.2">
      <c r="A56" s="24"/>
      <c r="B56" s="42"/>
    </row>
    <row r="57" spans="1:6" x14ac:dyDescent="0.2">
      <c r="A57" s="48" t="s">
        <v>42</v>
      </c>
      <c r="B57" s="48"/>
      <c r="C57" s="48"/>
      <c r="D57" s="48"/>
      <c r="E57" s="48"/>
      <c r="F57" s="48"/>
    </row>
    <row r="58" spans="1:6" x14ac:dyDescent="0.2">
      <c r="A58" s="24"/>
      <c r="B58" s="42"/>
    </row>
    <row r="59" spans="1:6" ht="45" customHeight="1" x14ac:dyDescent="0.2">
      <c r="A59" s="53" t="s">
        <v>46</v>
      </c>
      <c r="B59" s="53"/>
      <c r="C59" s="53"/>
      <c r="D59" s="53"/>
      <c r="E59" s="53"/>
      <c r="F59" s="53"/>
    </row>
    <row r="60" spans="1:6" ht="34.5" customHeight="1" x14ac:dyDescent="0.2">
      <c r="A60" s="53" t="s">
        <v>43</v>
      </c>
      <c r="B60" s="53"/>
      <c r="C60" s="53"/>
      <c r="D60" s="53"/>
      <c r="E60" s="53"/>
      <c r="F60" s="53"/>
    </row>
    <row r="61" spans="1:6" x14ac:dyDescent="0.2">
      <c r="A61" s="24"/>
      <c r="B61" s="42"/>
    </row>
    <row r="62" spans="1:6" x14ac:dyDescent="0.2">
      <c r="A62" s="48" t="s">
        <v>44</v>
      </c>
      <c r="B62" s="48"/>
      <c r="C62" s="48"/>
      <c r="D62" s="48"/>
      <c r="E62" s="48"/>
      <c r="F62" s="48"/>
    </row>
    <row r="63" spans="1:6" x14ac:dyDescent="0.2">
      <c r="A63" s="24"/>
    </row>
    <row r="64" spans="1:6" ht="33" customHeight="1" x14ac:dyDescent="0.2">
      <c r="A64" s="53" t="s">
        <v>47</v>
      </c>
      <c r="B64" s="53"/>
      <c r="C64" s="53"/>
      <c r="D64" s="53"/>
      <c r="E64" s="53"/>
      <c r="F64" s="53"/>
    </row>
    <row r="65" spans="1:6" ht="32.25" customHeight="1" x14ac:dyDescent="0.2">
      <c r="A65" s="53" t="s">
        <v>45</v>
      </c>
      <c r="B65" s="53"/>
      <c r="C65" s="53"/>
      <c r="D65" s="53"/>
      <c r="E65" s="53"/>
      <c r="F65" s="53"/>
    </row>
    <row r="66" spans="1:6" ht="15" customHeight="1" x14ac:dyDescent="0.2">
      <c r="A66" s="43"/>
      <c r="B66" s="44"/>
      <c r="C66" s="44"/>
      <c r="D66" s="44"/>
      <c r="E66" s="44"/>
      <c r="F66" s="44"/>
    </row>
    <row r="67" spans="1:6" x14ac:dyDescent="0.2">
      <c r="A67" s="45"/>
    </row>
    <row r="68" spans="1:6" x14ac:dyDescent="0.2">
      <c r="A68" s="24"/>
    </row>
    <row r="69" spans="1:6" x14ac:dyDescent="0.2">
      <c r="C69" s="46"/>
      <c r="D69" s="47"/>
      <c r="E69" s="47"/>
      <c r="F69" s="47"/>
    </row>
  </sheetData>
  <mergeCells count="11">
    <mergeCell ref="A59:F59"/>
    <mergeCell ref="A60:F60"/>
    <mergeCell ref="A62:F62"/>
    <mergeCell ref="A64:F64"/>
    <mergeCell ref="A65:F65"/>
    <mergeCell ref="A57:F57"/>
    <mergeCell ref="A1:F1"/>
    <mergeCell ref="A51:F51"/>
    <mergeCell ref="A52:F52"/>
    <mergeCell ref="A53:F53"/>
    <mergeCell ref="A55:F55"/>
  </mergeCells>
  <pageMargins left="0.74803149606299213" right="0.74803149606299213" top="0.51181102362204722" bottom="0.98425196850393704" header="0.51181102362204722" footer="0.51181102362204722"/>
  <pageSetup paperSize="9" scale="80" firstPageNumber="67" orientation="portrait" useFirstPageNumber="1" r:id="rId1"/>
  <headerFooter alignWithMargins="0">
    <oddHeader>&amp;R&amp;P</oddHeader>
  </headerFooter>
  <rowBreaks count="1" manualBreakCount="1">
    <brk id="5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Group Cash flow</vt:lpstr>
      <vt:lpstr>'Group Cash flow'!Print_Area</vt:lpstr>
    </vt:vector>
  </TitlesOfParts>
  <Company>Miltton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Salo</dc:creator>
  <cp:lastModifiedBy>Sanna Salo</cp:lastModifiedBy>
  <dcterms:created xsi:type="dcterms:W3CDTF">2014-03-03T17:21:08Z</dcterms:created>
  <dcterms:modified xsi:type="dcterms:W3CDTF">2014-03-06T08:09:32Z</dcterms:modified>
</cp:coreProperties>
</file>