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1075" windowHeight="10035"/>
  </bookViews>
  <sheets>
    <sheet name="Liite 3" sheetId="1" r:id="rId1"/>
  </sheets>
  <calcPr calcId="145621"/>
</workbook>
</file>

<file path=xl/calcChain.xml><?xml version="1.0" encoding="utf-8"?>
<calcChain xmlns="http://schemas.openxmlformats.org/spreadsheetml/2006/main">
  <c r="G123" i="1" l="1"/>
  <c r="G125" i="1" s="1"/>
  <c r="F123" i="1"/>
  <c r="F125" i="1" s="1"/>
  <c r="G119" i="1"/>
  <c r="G127" i="1" s="1"/>
  <c r="G129" i="1" s="1"/>
  <c r="G130" i="1" s="1"/>
  <c r="F119" i="1"/>
  <c r="F127" i="1" s="1"/>
  <c r="G107" i="1"/>
  <c r="G105" i="1"/>
  <c r="F105" i="1"/>
  <c r="F104" i="1"/>
  <c r="G98" i="1"/>
  <c r="G99" i="1" s="1"/>
  <c r="F98" i="1"/>
  <c r="F99" i="1" s="1"/>
  <c r="G92" i="1"/>
  <c r="F92" i="1"/>
  <c r="G85" i="1"/>
  <c r="G109" i="1" s="1"/>
  <c r="G113" i="1" s="1"/>
  <c r="F85" i="1"/>
  <c r="F109" i="1" s="1"/>
  <c r="F113" i="1" s="1"/>
  <c r="C71" i="1"/>
  <c r="G70" i="1"/>
  <c r="F70" i="1"/>
  <c r="B70" i="1"/>
  <c r="B71" i="1" s="1"/>
  <c r="G69" i="1"/>
  <c r="G71" i="1" s="1"/>
  <c r="F69" i="1"/>
  <c r="F71" i="1" s="1"/>
  <c r="G63" i="1"/>
  <c r="F63" i="1"/>
  <c r="F59" i="1"/>
  <c r="C59" i="1"/>
  <c r="G59" i="1" s="1"/>
  <c r="B59" i="1"/>
  <c r="E57" i="1"/>
  <c r="D57" i="1"/>
  <c r="C57" i="1"/>
  <c r="G57" i="1" s="1"/>
  <c r="B57" i="1"/>
  <c r="F57" i="1" s="1"/>
  <c r="G56" i="1"/>
  <c r="F56" i="1"/>
  <c r="G55" i="1"/>
  <c r="F55" i="1"/>
  <c r="D52" i="1"/>
  <c r="D61" i="1" s="1"/>
  <c r="D65" i="1" s="1"/>
  <c r="D73" i="1" s="1"/>
  <c r="C52" i="1"/>
  <c r="C61" i="1" s="1"/>
  <c r="B52" i="1"/>
  <c r="B61" i="1" s="1"/>
  <c r="F51" i="1"/>
  <c r="E51" i="1"/>
  <c r="E52" i="1" s="1"/>
  <c r="E61" i="1" s="1"/>
  <c r="E65" i="1" s="1"/>
  <c r="E73" i="1" s="1"/>
  <c r="G50" i="1"/>
  <c r="F50" i="1"/>
  <c r="G49" i="1"/>
  <c r="F49" i="1"/>
  <c r="F32" i="1"/>
  <c r="E32" i="1"/>
  <c r="C32" i="1"/>
  <c r="B32" i="1"/>
  <c r="G31" i="1"/>
  <c r="D31" i="1"/>
  <c r="G30" i="1"/>
  <c r="D30" i="1"/>
  <c r="G29" i="1"/>
  <c r="D29" i="1"/>
  <c r="G28" i="1"/>
  <c r="G32" i="1" s="1"/>
  <c r="D28" i="1"/>
  <c r="D32" i="1" s="1"/>
  <c r="F25" i="1"/>
  <c r="F34" i="1" s="1"/>
  <c r="E25" i="1"/>
  <c r="E34" i="1" s="1"/>
  <c r="C25" i="1"/>
  <c r="C34" i="1" s="1"/>
  <c r="B25" i="1"/>
  <c r="B34" i="1" s="1"/>
  <c r="G24" i="1"/>
  <c r="G25" i="1" s="1"/>
  <c r="G34" i="1" s="1"/>
  <c r="E24" i="1"/>
  <c r="D24" i="1"/>
  <c r="G23" i="1"/>
  <c r="D23" i="1"/>
  <c r="D25" i="1" s="1"/>
  <c r="F20" i="1"/>
  <c r="C20" i="1"/>
  <c r="B20" i="1"/>
  <c r="E19" i="1"/>
  <c r="E20" i="1" s="1"/>
  <c r="G20" i="1" s="1"/>
  <c r="D19" i="1"/>
  <c r="G18" i="1"/>
  <c r="D18" i="1"/>
  <c r="G17" i="1"/>
  <c r="D17" i="1"/>
  <c r="G16" i="1"/>
  <c r="D16" i="1"/>
  <c r="D20" i="1" s="1"/>
  <c r="F13" i="1"/>
  <c r="E13" i="1"/>
  <c r="C13" i="1"/>
  <c r="B13" i="1"/>
  <c r="G12" i="1"/>
  <c r="D12" i="1"/>
  <c r="G11" i="1"/>
  <c r="D11" i="1"/>
  <c r="G10" i="1"/>
  <c r="D10" i="1"/>
  <c r="G9" i="1"/>
  <c r="D9" i="1"/>
  <c r="G8" i="1"/>
  <c r="G13" i="1" s="1"/>
  <c r="D8" i="1"/>
  <c r="D13" i="1" s="1"/>
  <c r="B65" i="1" l="1"/>
  <c r="F61" i="1"/>
  <c r="F129" i="1"/>
  <c r="F130" i="1" s="1"/>
  <c r="D34" i="1"/>
  <c r="C65" i="1"/>
  <c r="G61" i="1"/>
  <c r="G19" i="1"/>
  <c r="G51" i="1"/>
  <c r="F52" i="1"/>
  <c r="G52" i="1"/>
  <c r="G65" i="1" l="1"/>
  <c r="G73" i="1" s="1"/>
  <c r="G135" i="1" s="1"/>
  <c r="C73" i="1"/>
  <c r="F65" i="1"/>
  <c r="F73" i="1" s="1"/>
  <c r="F135" i="1" s="1"/>
  <c r="B73" i="1"/>
</calcChain>
</file>

<file path=xl/sharedStrings.xml><?xml version="1.0" encoding="utf-8"?>
<sst xmlns="http://schemas.openxmlformats.org/spreadsheetml/2006/main" count="133" uniqueCount="67">
  <si>
    <t>3 Korvauskulut</t>
  </si>
  <si>
    <t>Vahinkovakuutustoiminta</t>
  </si>
  <si>
    <t>Milj. e</t>
  </si>
  <si>
    <t>Brutto</t>
  </si>
  <si>
    <t>Jälleenva-kuuttajien osuus</t>
  </si>
  <si>
    <t>Netto</t>
  </si>
  <si>
    <t>Vahinkovakuutus</t>
  </si>
  <si>
    <t>Tilikaudella sattuneiden vahinkojen korvauskulut</t>
  </si>
  <si>
    <t>Maksetut korvaukset</t>
  </si>
  <si>
    <t>Tunnettujen vahinkojen korvausvastuun muutos</t>
  </si>
  <si>
    <t>Tuntemattomien vahinkojen (IBNR) korvausvastuun muutos</t>
  </si>
  <si>
    <t>Korvausten selvittelykulut</t>
  </si>
  <si>
    <t>-</t>
  </si>
  <si>
    <t>Eläkemuotoisten korvausten korvausvastuun muutos</t>
  </si>
  <si>
    <t>Tilikaudella sattuneiden vahinkojen korvauskulut yhteensä</t>
  </si>
  <si>
    <t>Aikaisemmilla tilikausilla sattuneiden vahinkojen korvauskulut</t>
  </si>
  <si>
    <t>Eläkemuotoiset korvaukset</t>
  </si>
  <si>
    <t>Aikaisemmilla tilikausilla sattuneiden vahinkojen korvauskulut yhteensä</t>
  </si>
  <si>
    <t>Maksetut eläkemuotoiset korvaukset</t>
  </si>
  <si>
    <t>Maksetut korvaukset yhteensä</t>
  </si>
  <si>
    <t>Korvausvastuun muutos</t>
  </si>
  <si>
    <t>Korvausvastuun muutos yhteensä</t>
  </si>
  <si>
    <t>Vahinkovakuutustoiminnan korvauskulut yhteensä</t>
  </si>
  <si>
    <t>Eläkemuotoisten korvausten vastuuvelka arvostetaan yleisten vakuutusmatemaattisten periaatteiden mukaisesti. Huomioon otetaan odotettu inflaatio sekä kuolevuus. Vastaiset eläkesuoritukset diskontataan korolla, joka vastaa odotettavissa olevia sijoitustuottoja. Eläkemuotoisten korvausten diskonttauksen purkautumisen johdosta vakuutustekniseen tulokseen lisätään vastaava sijoitustuotto. Suomen vahinkovakuutuksen piiriin kuuluvien tuntemattomien eläkevahinkojen korvausvastuu diskontataan. Vuonna 2013 korvausvastuu oli 282 milj. euroa (289). Diskonttaamaton määrä oli 453 milj. euroa (513). Valuuttakurssimuutokset kasvattivat diskontattua korvausvastuuta noin 9 milj. euroa. Hankitut liiketoiminnot lisäsivät korvausvastuuta noin 9 milj. euroa. Todellista laskua 15 milj. euroa aiheutui mm. liikennevakuutuksen sekä tapaturmavakuutuksen vastuuvelan määrittämisen mallimuutoksista.</t>
  </si>
  <si>
    <t>Eläkemuotoisten korvausten vastuuvelkaa laskettaessa käytetyt korkokannat maittain (%):</t>
  </si>
  <si>
    <t>Ruotsi</t>
  </si>
  <si>
    <t>1,19 %</t>
  </si>
  <si>
    <t>0,18 %</t>
  </si>
  <si>
    <t>Suomi</t>
  </si>
  <si>
    <t>2,50 %</t>
  </si>
  <si>
    <t>3,00 %</t>
  </si>
  <si>
    <t>Tanska</t>
  </si>
  <si>
    <t xml:space="preserve"> </t>
  </si>
  <si>
    <t>2,00 %</t>
  </si>
  <si>
    <t>Henkivakuutustoiminta</t>
  </si>
  <si>
    <t>Maksetut 
korvaukset</t>
  </si>
  <si>
    <t>Korvausvastuun
 muutos</t>
  </si>
  <si>
    <t>Korvauskulut</t>
  </si>
  <si>
    <t>Vakuutussopimukset</t>
  </si>
  <si>
    <t>Henkivakuutus</t>
  </si>
  <si>
    <t>Vakuutukset, jotka ovat oikeutettuja harkinnanvaraiseen voitonjakoon</t>
  </si>
  <si>
    <t>Muut vakuutukset</t>
  </si>
  <si>
    <t>Sijoitussidonnaiset vakuutukset</t>
  </si>
  <si>
    <t>Yhteensä</t>
  </si>
  <si>
    <t>Eläkevakuutus</t>
  </si>
  <si>
    <t>Jälleenvakuutus</t>
  </si>
  <si>
    <t>Vakuutussopimukset yhteensä</t>
  </si>
  <si>
    <t>Jälleenvakuuttajien osuus</t>
  </si>
  <si>
    <t>Sijoitussopimukset</t>
  </si>
  <si>
    <t>Kapitalisaatiosopimukset</t>
  </si>
  <si>
    <t>Sijoitussopimukset yhteensä</t>
  </si>
  <si>
    <t>Henkivakuutustoiminnan korvauskulut yhteensä</t>
  </si>
  <si>
    <t>Maksetut korvaukset korvauslajeittain</t>
  </si>
  <si>
    <t>Takaisinostot</t>
  </si>
  <si>
    <t>Kuolemantapauskorvaukset</t>
  </si>
  <si>
    <t>Säästösummien takaisinmaksut</t>
  </si>
  <si>
    <t>Vahingonselvittelykulut</t>
  </si>
  <si>
    <t>Muut</t>
  </si>
  <si>
    <t>Sijoitussidonnainen henkivakuutus</t>
  </si>
  <si>
    <t>Maksetut eläkkeet</t>
  </si>
  <si>
    <t>Sijoitussidonnainen eläkevakuutus</t>
  </si>
  <si>
    <t>Jälleenvakuutussopimukset</t>
  </si>
  <si>
    <t>Sijoitussidonnaiset kapitalisaatiosopimukset</t>
  </si>
  <si>
    <t>Maksetut korvaukset, brutto</t>
  </si>
  <si>
    <t>Maksetut korvaukset, netto</t>
  </si>
  <si>
    <t>Segmenttien väliset eliminoinnit</t>
  </si>
  <si>
    <t>Konserni yhteensä</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</si>
</sst>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4" x14ac:knownFonts="1">
    <font>
      <sz val="10"/>
      <color theme="1"/>
      <name val="Arial"/>
      <family val="2"/>
    </font>
    <font>
      <b/>
      <sz val="12"/>
      <name val="Arial"/>
      <family val="2"/>
    </font>
    <font>
      <b/>
      <sz val="11"/>
      <name val="Arial"/>
      <family val="2"/>
    </font>
    <font>
      <b/>
      <sz val="10"/>
      <name val="Arial"/>
      <family val="2"/>
    </font>
    <font>
      <b/>
      <sz val="10"/>
      <color indexed="63"/>
      <name val="Arial"/>
      <family val="2"/>
    </font>
    <font>
      <sz val="10"/>
      <color indexed="63"/>
      <name val="Arial"/>
      <family val="2"/>
    </font>
    <font>
      <sz val="10"/>
      <name val="Arial"/>
      <family val="2"/>
    </font>
    <font>
      <b/>
      <sz val="10"/>
      <name val="Calibri"/>
      <family val="2"/>
    </font>
    <font>
      <sz val="14"/>
      <name val="Arial"/>
      <family val="2"/>
    </font>
    <font>
      <b/>
      <sz val="20"/>
      <name val="Arial"/>
      <family val="2"/>
    </font>
    <font>
      <b/>
      <sz val="16"/>
      <name val="Arial"/>
      <family val="2"/>
    </font>
    <font>
      <sz val="10"/>
      <color theme="10"/>
      <name val="Arial"/>
      <family val="2"/>
    </font>
    <font>
      <sz val="8"/>
      <name val="Arial"/>
      <family val="2"/>
    </font>
    <font>
      <sz val="10"/>
      <color indexed="12"/>
      <name val="Arial"/>
      <family val="2"/>
    </font>
  </fonts>
  <fills count="4">
    <fill>
      <patternFill patternType="none"/>
    </fill>
    <fill>
      <patternFill patternType="gray125"/>
    </fill>
    <fill>
      <patternFill patternType="solid">
        <fgColor rgb="FFFAE6C8"/>
        <bgColor indexed="64"/>
      </patternFill>
    </fill>
    <fill>
      <patternFill patternType="solid">
        <fgColor rgb="FFDCE6F1"/>
        <bgColor indexed="64"/>
      </patternFill>
    </fill>
  </fills>
  <borders count="4">
    <border>
      <left/>
      <right/>
      <top/>
      <bottom/>
      <diagonal/>
    </border>
    <border>
      <left/>
      <right/>
      <top/>
      <bottom style="medium">
        <color rgb="FF000000"/>
      </bottom>
      <diagonal/>
    </border>
    <border>
      <left/>
      <right/>
      <top style="thin">
        <color rgb="FF000000"/>
      </top>
      <bottom style="thin">
        <color rgb="FF000000"/>
      </bottom>
      <diagonal/>
    </border>
    <border>
      <left/>
      <right/>
      <top style="medium">
        <color rgb="FF000000"/>
      </top>
      <bottom/>
      <diagonal/>
    </border>
  </borders>
  <cellStyleXfs count="50">
    <xf numFmtId="0" fontId="0" fillId="0" borderId="0"/>
    <xf numFmtId="49" fontId="1" fillId="0" borderId="0" applyAlignment="0"/>
    <xf numFmtId="0" fontId="2" fillId="0" borderId="0">
      <alignment wrapText="1"/>
    </xf>
    <xf numFmtId="0" fontId="3" fillId="0" borderId="0">
      <alignment horizontal="center" wrapText="1"/>
    </xf>
    <xf numFmtId="0" fontId="4" fillId="0" borderId="1" applyFill="0">
      <alignment horizontal="left"/>
    </xf>
    <xf numFmtId="0" fontId="4" fillId="0" borderId="1" applyFill="0">
      <alignment horizontal="right"/>
    </xf>
    <xf numFmtId="0" fontId="3" fillId="0" borderId="0">
      <alignment wrapText="1"/>
    </xf>
    <xf numFmtId="49" fontId="5" fillId="2" borderId="0">
      <alignment horizontal="right"/>
    </xf>
    <xf numFmtId="49" fontId="6" fillId="0" borderId="0" applyFill="0" applyBorder="0">
      <alignment horizontal="right"/>
    </xf>
    <xf numFmtId="0" fontId="6" fillId="0" borderId="0" applyFill="0" applyBorder="0">
      <alignment horizontal="left"/>
    </xf>
    <xf numFmtId="0" fontId="3" fillId="0" borderId="2" applyNumberFormat="0" applyFill="0" applyAlignment="0"/>
    <xf numFmtId="49" fontId="3" fillId="2" borderId="2">
      <alignment horizontal="right"/>
    </xf>
    <xf numFmtId="3" fontId="3" fillId="0" borderId="2" applyNumberFormat="0">
      <alignment horizontal="right"/>
    </xf>
    <xf numFmtId="0" fontId="6" fillId="0" borderId="0"/>
    <xf numFmtId="0" fontId="3" fillId="0" borderId="0" applyNumberFormat="0" applyFont="0" applyFill="0" applyBorder="0" applyAlignment="0"/>
    <xf numFmtId="49" fontId="3" fillId="0" borderId="0">
      <alignment horizontal="left"/>
    </xf>
    <xf numFmtId="0" fontId="6" fillId="0" borderId="0" applyNumberFormat="0" applyFont="0" applyFill="0" applyBorder="0" applyAlignment="0" applyProtection="0">
      <alignment horizontal="left"/>
    </xf>
    <xf numFmtId="49" fontId="3" fillId="2" borderId="0">
      <alignment horizontal="right"/>
    </xf>
    <xf numFmtId="0" fontId="3" fillId="0" borderId="0" applyAlignment="0">
      <alignment wrapText="1"/>
    </xf>
    <xf numFmtId="0" fontId="3" fillId="0" borderId="0" applyNumberFormat="0">
      <alignment horizontal="right" wrapText="1"/>
    </xf>
    <xf numFmtId="49" fontId="8" fillId="0" borderId="3" applyBorder="0">
      <alignment horizontal="right" vertical="center"/>
    </xf>
    <xf numFmtId="0" fontId="3" fillId="0" borderId="0"/>
    <xf numFmtId="0" fontId="9" fillId="0" borderId="0" applyNumberFormat="0" applyAlignment="0"/>
    <xf numFmtId="0" fontId="10" fillId="0" borderId="0" applyAlignment="0"/>
    <xf numFmtId="0" fontId="3" fillId="0" borderId="0" applyFont="0">
      <alignment wrapText="1"/>
    </xf>
    <xf numFmtId="0" fontId="5" fillId="3" borderId="0" applyNumberFormat="0">
      <alignment horizontal="right"/>
    </xf>
    <xf numFmtId="3" fontId="5" fillId="2" borderId="0">
      <alignment horizontal="right"/>
    </xf>
    <xf numFmtId="0" fontId="6" fillId="0" borderId="0" applyNumberFormat="0" applyFont="0" applyFill="0" applyBorder="0" applyAlignment="0">
      <alignment horizontal="left"/>
    </xf>
    <xf numFmtId="0" fontId="11" fillId="0" borderId="2">
      <alignment horizontal="right"/>
    </xf>
    <xf numFmtId="49" fontId="6" fillId="0" borderId="0">
      <alignment horizontal="right"/>
    </xf>
    <xf numFmtId="0" fontId="3" fillId="0" borderId="2" applyFill="0" applyAlignment="0"/>
    <xf numFmtId="4" fontId="3" fillId="2" borderId="2">
      <alignment horizontal="right"/>
    </xf>
    <xf numFmtId="0" fontId="6" fillId="0" borderId="0" applyNumberFormat="0" applyFont="0" applyFill="0" applyBorder="0" applyAlignment="0">
      <alignment wrapText="1"/>
    </xf>
    <xf numFmtId="0" fontId="12" fillId="0" borderId="0">
      <alignment wrapText="1"/>
    </xf>
    <xf numFmtId="0" fontId="1" fillId="0" borderId="0">
      <alignment wrapText="1"/>
    </xf>
    <xf numFmtId="0" fontId="4" fillId="0" borderId="1" applyNumberFormat="0" applyFill="0">
      <alignment horizontal="center"/>
    </xf>
    <xf numFmtId="0" fontId="4" fillId="0" borderId="1" applyFill="0">
      <alignment horizontal="left"/>
    </xf>
    <xf numFmtId="4" fontId="3" fillId="3" borderId="2" applyNumberFormat="0">
      <alignment horizontal="right"/>
    </xf>
    <xf numFmtId="0" fontId="6" fillId="0" borderId="2">
      <alignment horizontal="right"/>
    </xf>
    <xf numFmtId="0" fontId="13" fillId="0" borderId="0" applyNumberFormat="0" applyBorder="0" applyAlignment="0">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3" fillId="2" borderId="2">
      <alignment horizontal="right"/>
    </xf>
    <xf numFmtId="3" fontId="3" fillId="0" borderId="2">
      <alignment horizontal="right"/>
    </xf>
  </cellStyleXfs>
  <cellXfs count="46">
    <xf numFmtId="0" fontId="0" fillId="0" borderId="0" xfId="0"/>
    <xf numFmtId="49" fontId="1" fillId="0" borderId="0" xfId="1" applyAlignment="1">
      <alignment horizontal="left"/>
    </xf>
    <xf numFmtId="0" fontId="2" fillId="0" borderId="0" xfId="2" applyAlignment="1">
      <alignment horizontal="left" wrapText="1"/>
    </xf>
    <xf numFmtId="0" fontId="3" fillId="0" borderId="0" xfId="3">
      <alignment horizontal="center" wrapText="1"/>
    </xf>
    <xf numFmtId="0" fontId="3" fillId="0" borderId="0" xfId="3">
      <alignment horizontal="center" wrapText="1"/>
    </xf>
    <xf numFmtId="0" fontId="4" fillId="0" borderId="1" xfId="4">
      <alignment horizontal="left"/>
    </xf>
    <xf numFmtId="0" fontId="4" fillId="0" borderId="1" xfId="5" applyAlignment="1">
      <alignment horizontal="right" wrapText="1"/>
    </xf>
    <xf numFmtId="0" fontId="3" fillId="0" borderId="0" xfId="6">
      <alignment wrapText="1"/>
    </xf>
    <xf numFmtId="3" fontId="5" fillId="2" borderId="0" xfId="7" applyNumberFormat="1">
      <alignment horizontal="right"/>
    </xf>
    <xf numFmtId="3" fontId="6" fillId="0" borderId="0" xfId="8" applyNumberFormat="1" applyFill="1">
      <alignment horizontal="right"/>
    </xf>
    <xf numFmtId="0" fontId="3" fillId="0" borderId="0" xfId="6" applyAlignment="1">
      <alignment horizontal="left" wrapText="1" indent="3"/>
    </xf>
    <xf numFmtId="3" fontId="6" fillId="0" borderId="0" xfId="8" applyNumberFormat="1">
      <alignment horizontal="right"/>
    </xf>
    <xf numFmtId="0" fontId="6" fillId="0" borderId="0" xfId="9" applyFill="1" applyAlignment="1">
      <alignment horizontal="left" indent="3"/>
    </xf>
    <xf numFmtId="3" fontId="5" fillId="2" borderId="0" xfId="7" quotePrefix="1" applyNumberFormat="1">
      <alignment horizontal="right"/>
    </xf>
    <xf numFmtId="3" fontId="6" fillId="0" borderId="0" xfId="8" quotePrefix="1" applyNumberFormat="1">
      <alignment horizontal="right"/>
    </xf>
    <xf numFmtId="0" fontId="3" fillId="0" borderId="2" xfId="10" applyFill="1" applyAlignment="1">
      <alignment horizontal="left" wrapText="1" indent="3"/>
    </xf>
    <xf numFmtId="3" fontId="3" fillId="2" borderId="2" xfId="11" applyNumberFormat="1">
      <alignment horizontal="right"/>
    </xf>
    <xf numFmtId="3" fontId="3" fillId="0" borderId="2" xfId="12" applyNumberFormat="1">
      <alignment horizontal="right"/>
    </xf>
    <xf numFmtId="0" fontId="7" fillId="0" borderId="0" xfId="0" applyFont="1" applyFill="1"/>
    <xf numFmtId="0" fontId="3" fillId="0" borderId="2" xfId="10" applyFill="1" applyAlignment="1"/>
    <xf numFmtId="3" fontId="3" fillId="0" borderId="0" xfId="0" applyNumberFormat="1" applyFont="1"/>
    <xf numFmtId="0" fontId="6" fillId="0" borderId="0" xfId="13" applyAlignment="1">
      <alignment wrapText="1"/>
    </xf>
    <xf numFmtId="3" fontId="0" fillId="0" borderId="0" xfId="0" applyNumberFormat="1"/>
    <xf numFmtId="0" fontId="0" fillId="0" borderId="0" xfId="14" applyFont="1"/>
    <xf numFmtId="49" fontId="3" fillId="0" borderId="0" xfId="15" applyAlignment="1">
      <alignment horizontal="left"/>
    </xf>
    <xf numFmtId="0" fontId="4" fillId="0" borderId="1" xfId="5">
      <alignment horizontal="right"/>
    </xf>
    <xf numFmtId="0" fontId="4" fillId="0" borderId="1" xfId="5" quotePrefix="1" applyFill="1">
      <alignment horizontal="right"/>
    </xf>
    <xf numFmtId="0" fontId="6" fillId="0" borderId="0" xfId="0" applyFont="1" applyFill="1"/>
    <xf numFmtId="49" fontId="6" fillId="0" borderId="0" xfId="8" applyNumberFormat="1" applyFill="1">
      <alignment horizontal="right"/>
    </xf>
    <xf numFmtId="10" fontId="0" fillId="0" borderId="0" xfId="0" applyNumberFormat="1" applyFill="1"/>
    <xf numFmtId="2" fontId="0" fillId="0" borderId="0" xfId="0" applyNumberFormat="1"/>
    <xf numFmtId="3" fontId="6" fillId="0" borderId="0" xfId="8" applyNumberFormat="1" applyFill="1" applyBorder="1">
      <alignment horizontal="right"/>
    </xf>
    <xf numFmtId="0" fontId="6" fillId="0" borderId="0" xfId="9" applyFill="1" applyAlignment="1">
      <alignment horizontal="left" wrapText="1" indent="3"/>
    </xf>
    <xf numFmtId="0" fontId="6" fillId="0" borderId="0" xfId="9" applyFill="1" applyBorder="1">
      <alignment horizontal="left"/>
    </xf>
    <xf numFmtId="1" fontId="6" fillId="0" borderId="0" xfId="0" applyNumberFormat="1" applyFont="1" applyFill="1" applyBorder="1"/>
    <xf numFmtId="0" fontId="0" fillId="0" borderId="0" xfId="0" applyFill="1" applyBorder="1"/>
    <xf numFmtId="1" fontId="6" fillId="0" borderId="0" xfId="14" applyNumberFormat="1" applyFont="1" applyFill="1" applyBorder="1"/>
    <xf numFmtId="0" fontId="2" fillId="0" borderId="0" xfId="2">
      <alignment wrapText="1"/>
    </xf>
    <xf numFmtId="1" fontId="0" fillId="0" borderId="0" xfId="0" applyNumberFormat="1" applyFill="1" applyBorder="1"/>
    <xf numFmtId="0" fontId="4" fillId="0" borderId="1" xfId="4" applyFill="1">
      <alignment horizontal="left"/>
    </xf>
    <xf numFmtId="0" fontId="4" fillId="0" borderId="1" xfId="5" applyFill="1">
      <alignment horizontal="right"/>
    </xf>
    <xf numFmtId="0" fontId="3" fillId="0" borderId="2" xfId="10" applyFill="1" applyAlignment="1">
      <alignment wrapText="1"/>
    </xf>
    <xf numFmtId="1" fontId="3" fillId="0" borderId="0" xfId="0" applyNumberFormat="1" applyFont="1" applyFill="1" applyBorder="1"/>
    <xf numFmtId="3" fontId="6" fillId="0" borderId="0" xfId="14" applyNumberFormat="1" applyFont="1" applyFill="1" applyBorder="1" applyAlignment="1">
      <alignment horizontal="right"/>
    </xf>
    <xf numFmtId="1" fontId="0" fillId="0" borderId="0" xfId="0" applyNumberFormat="1"/>
    <xf numFmtId="164" fontId="0" fillId="0" borderId="0" xfId="0" applyNumberFormat="1"/>
  </cellXfs>
  <cellStyles count="50">
    <cellStyle name="ar-blank" xfId="16"/>
    <cellStyle name="ar-bold" xfId="6"/>
    <cellStyle name="ar-bold-center" xfId="3"/>
    <cellStyle name="ar-bold-hilite" xfId="17"/>
    <cellStyle name="ar-bold-no-line" xfId="18"/>
    <cellStyle name="ar-bold-right" xfId="19"/>
    <cellStyle name="ar-brace-vertical-centered" xfId="20"/>
    <cellStyle name="ar-download" xfId="21"/>
    <cellStyle name="ar-h1" xfId="22"/>
    <cellStyle name="ar-h2" xfId="23"/>
    <cellStyle name="ar-h3" xfId="1"/>
    <cellStyle name="ar-h4" xfId="2"/>
    <cellStyle name="ar-h5" xfId="15"/>
    <cellStyle name="ar-h6" xfId="24"/>
    <cellStyle name="ar-hilight-right" xfId="25"/>
    <cellStyle name="ar-hilite" xfId="7"/>
    <cellStyle name="ar-hilite-pagebreak" xfId="26"/>
    <cellStyle name="ar-left" xfId="9"/>
    <cellStyle name="ar-left-pagebreak" xfId="27"/>
    <cellStyle name="ar-link-line" xfId="28"/>
    <cellStyle name="ar-pagebreak" xfId="14"/>
    <cellStyle name="ar-right" xfId="8"/>
    <cellStyle name="ar-right-no-border" xfId="29"/>
    <cellStyle name="ar-subtotal" xfId="30"/>
    <cellStyle name="ar-subtotal-hilite" xfId="31"/>
    <cellStyle name="ar-text" xfId="13"/>
    <cellStyle name="ar-text-pagebreak" xfId="32"/>
    <cellStyle name="ar-text-small" xfId="33"/>
    <cellStyle name="ar-th1" xfId="34"/>
    <cellStyle name="ar-thead" xfId="4"/>
    <cellStyle name="ar-thead-center" xfId="35"/>
    <cellStyle name="ar-thead-left" xfId="36"/>
    <cellStyle name="ar-thead-right" xfId="5"/>
    <cellStyle name="ar-total" xfId="10"/>
    <cellStyle name="ar-total-hilight-right" xfId="37"/>
    <cellStyle name="ar-total-hilite" xfId="11"/>
    <cellStyle name="ar-total-nobold" xfId="38"/>
    <cellStyle name="ar-total-right" xfId="12"/>
    <cellStyle name="Inmatning" xfId="39"/>
    <cellStyle name="Normaali 2" xfId="40"/>
    <cellStyle name="Normaali 2 2" xfId="41"/>
    <cellStyle name="Normaali 3" xfId="42"/>
    <cellStyle name="Normaali 3 2" xfId="43"/>
    <cellStyle name="Normal" xfId="0" builtinId="0"/>
    <cellStyle name="Normal 2" xfId="44"/>
    <cellStyle name="Normal 2 2" xfId="45"/>
    <cellStyle name="Normal 3" xfId="46"/>
    <cellStyle name="Normal 4" xfId="47"/>
    <cellStyle name="total-hilite-pagebreak-bold" xfId="48"/>
    <cellStyle name="total-pagebreak-bold"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35"/>
  <sheetViews>
    <sheetView tabSelected="1" view="pageBreakPreview" zoomScaleNormal="100" zoomScaleSheetLayoutView="100" workbookViewId="0">
      <selection sqref="A1:G1"/>
    </sheetView>
  </sheetViews>
  <sheetFormatPr defaultRowHeight="12.75" x14ac:dyDescent="0.2"/>
  <cols>
    <col min="1" max="1" width="58.85546875" customWidth="1"/>
    <col min="2" max="7" width="13.5703125" customWidth="1"/>
  </cols>
  <sheetData>
    <row r="1" spans="1:7" ht="15.75" x14ac:dyDescent="0.25">
      <c r="A1" s="1" t="s">
        <v>0</v>
      </c>
      <c r="B1" s="1"/>
      <c r="C1" s="1"/>
      <c r="D1" s="1"/>
      <c r="E1" s="1"/>
      <c r="F1" s="1"/>
      <c r="G1" s="1"/>
    </row>
    <row r="3" spans="1:7" ht="15" x14ac:dyDescent="0.25">
      <c r="A3" s="2" t="s">
        <v>1</v>
      </c>
      <c r="B3" s="2"/>
      <c r="C3" s="2"/>
      <c r="D3" s="2"/>
      <c r="E3" s="2"/>
      <c r="F3" s="2"/>
      <c r="G3" s="2"/>
    </row>
    <row r="4" spans="1:7" x14ac:dyDescent="0.2">
      <c r="A4" s="3"/>
      <c r="B4" s="4">
        <v>2013</v>
      </c>
      <c r="C4" s="4"/>
      <c r="D4" s="4"/>
      <c r="E4" s="4">
        <v>2012</v>
      </c>
      <c r="F4" s="4"/>
      <c r="G4" s="4"/>
    </row>
    <row r="5" spans="1:7" ht="39" thickBot="1" x14ac:dyDescent="0.25">
      <c r="A5" s="5" t="s">
        <v>2</v>
      </c>
      <c r="B5" s="6" t="s">
        <v>3</v>
      </c>
      <c r="C5" s="6" t="s">
        <v>4</v>
      </c>
      <c r="D5" s="6" t="s">
        <v>5</v>
      </c>
      <c r="E5" s="6" t="s">
        <v>3</v>
      </c>
      <c r="F5" s="6" t="s">
        <v>4</v>
      </c>
      <c r="G5" s="6" t="s">
        <v>5</v>
      </c>
    </row>
    <row r="6" spans="1:7" x14ac:dyDescent="0.2">
      <c r="A6" s="7" t="s">
        <v>6</v>
      </c>
      <c r="B6" s="8"/>
      <c r="C6" s="8"/>
      <c r="D6" s="8"/>
      <c r="E6" s="9"/>
      <c r="F6" s="9"/>
      <c r="G6" s="9"/>
    </row>
    <row r="7" spans="1:7" x14ac:dyDescent="0.2">
      <c r="A7" s="10" t="s">
        <v>7</v>
      </c>
      <c r="B7" s="8"/>
      <c r="C7" s="8"/>
      <c r="D7" s="8"/>
      <c r="E7" s="11"/>
      <c r="F7" s="11"/>
      <c r="G7" s="11"/>
    </row>
    <row r="8" spans="1:7" x14ac:dyDescent="0.2">
      <c r="A8" s="12" t="s">
        <v>8</v>
      </c>
      <c r="B8" s="8">
        <v>-1717.6589769076072</v>
      </c>
      <c r="C8" s="8">
        <v>20.602736876170219</v>
      </c>
      <c r="D8" s="8">
        <f>B8+C8</f>
        <v>-1697.056240031437</v>
      </c>
      <c r="E8" s="11">
        <v>-1694.4871323529412</v>
      </c>
      <c r="F8" s="9">
        <v>29.74425551470588</v>
      </c>
      <c r="G8" s="9">
        <f>E8+F8</f>
        <v>-1664.7428768382354</v>
      </c>
    </row>
    <row r="9" spans="1:7" x14ac:dyDescent="0.2">
      <c r="A9" s="12" t="s">
        <v>9</v>
      </c>
      <c r="B9" s="8">
        <v>-715.2354314509605</v>
      </c>
      <c r="C9" s="8">
        <v>19.153394512378352</v>
      </c>
      <c r="D9" s="8">
        <f>B9+C9</f>
        <v>-696.08203693858218</v>
      </c>
      <c r="E9" s="11">
        <v>-893.92176011029403</v>
      </c>
      <c r="F9" s="9">
        <v>166.47506893382354</v>
      </c>
      <c r="G9" s="9">
        <f>E9+F9</f>
        <v>-727.44669117647049</v>
      </c>
    </row>
    <row r="10" spans="1:7" x14ac:dyDescent="0.2">
      <c r="A10" s="12" t="s">
        <v>10</v>
      </c>
      <c r="B10" s="8">
        <v>-633.13272924805244</v>
      </c>
      <c r="C10" s="8">
        <v>13.211437553454612</v>
      </c>
      <c r="D10" s="8">
        <f>B10+C10</f>
        <v>-619.92129169459781</v>
      </c>
      <c r="E10" s="11">
        <v>-622.05836397058818</v>
      </c>
      <c r="F10" s="9">
        <v>12.62109375</v>
      </c>
      <c r="G10" s="9">
        <f>E10+F10</f>
        <v>-609.43727022058818</v>
      </c>
    </row>
    <row r="11" spans="1:7" x14ac:dyDescent="0.2">
      <c r="A11" s="12" t="s">
        <v>11</v>
      </c>
      <c r="B11" s="8">
        <v>-4.3031830054783748</v>
      </c>
      <c r="C11" s="13">
        <v>0</v>
      </c>
      <c r="D11" s="8">
        <f>B11</f>
        <v>-4.3031830054783748</v>
      </c>
      <c r="E11" s="11">
        <v>1.7408088235294115</v>
      </c>
      <c r="F11" s="14" t="s">
        <v>12</v>
      </c>
      <c r="G11" s="9">
        <f>E11</f>
        <v>1.7408088235294115</v>
      </c>
    </row>
    <row r="12" spans="1:7" x14ac:dyDescent="0.2">
      <c r="A12" s="12" t="s">
        <v>13</v>
      </c>
      <c r="B12" s="13">
        <v>-7.2093802732253058</v>
      </c>
      <c r="C12" s="13">
        <v>0</v>
      </c>
      <c r="D12" s="8">
        <f>B12</f>
        <v>-7.2093802732253058</v>
      </c>
      <c r="E12" s="11">
        <v>-8.8204273897058805</v>
      </c>
      <c r="F12" s="14" t="s">
        <v>12</v>
      </c>
      <c r="G12" s="9">
        <f>E12</f>
        <v>-8.8204273897058805</v>
      </c>
    </row>
    <row r="13" spans="1:7" ht="25.5" x14ac:dyDescent="0.2">
      <c r="A13" s="15" t="s">
        <v>14</v>
      </c>
      <c r="B13" s="16">
        <f t="shared" ref="B13:G13" si="0">SUM(B8:B12)</f>
        <v>-3077.5397008853233</v>
      </c>
      <c r="C13" s="16">
        <f t="shared" si="0"/>
        <v>52.967568942003183</v>
      </c>
      <c r="D13" s="16">
        <f t="shared" si="0"/>
        <v>-3024.572131943321</v>
      </c>
      <c r="E13" s="17">
        <f t="shared" si="0"/>
        <v>-3217.546875</v>
      </c>
      <c r="F13" s="17">
        <f t="shared" si="0"/>
        <v>208.84041819852942</v>
      </c>
      <c r="G13" s="17">
        <f t="shared" si="0"/>
        <v>-3008.7064568014707</v>
      </c>
    </row>
    <row r="14" spans="1:7" x14ac:dyDescent="0.2">
      <c r="A14" s="18"/>
      <c r="B14" s="8"/>
      <c r="C14" s="8"/>
      <c r="D14" s="8"/>
      <c r="E14" s="9"/>
      <c r="F14" s="9"/>
      <c r="G14" s="9"/>
    </row>
    <row r="15" spans="1:7" ht="25.5" x14ac:dyDescent="0.2">
      <c r="A15" s="10" t="s">
        <v>15</v>
      </c>
      <c r="B15" s="8"/>
      <c r="C15" s="8"/>
      <c r="D15" s="8"/>
      <c r="E15" s="11"/>
      <c r="F15" s="11"/>
      <c r="G15" s="11"/>
    </row>
    <row r="16" spans="1:7" x14ac:dyDescent="0.2">
      <c r="A16" s="12" t="s">
        <v>8</v>
      </c>
      <c r="B16" s="8">
        <v>-1273.6906220383255</v>
      </c>
      <c r="C16" s="8">
        <v>165.35690344652224</v>
      </c>
      <c r="D16" s="8">
        <f>B16+C16</f>
        <v>-1108.3337185918033</v>
      </c>
      <c r="E16" s="11">
        <v>-1426.2984834558822</v>
      </c>
      <c r="F16" s="9">
        <v>138.54928768382351</v>
      </c>
      <c r="G16" s="9">
        <f t="shared" ref="G16:G20" si="1">SUM(E16:F16)</f>
        <v>-1287.7491957720588</v>
      </c>
    </row>
    <row r="17" spans="1:7" x14ac:dyDescent="0.2">
      <c r="A17" s="12" t="s">
        <v>16</v>
      </c>
      <c r="B17" s="8">
        <v>-77.151244770116264</v>
      </c>
      <c r="C17" s="8">
        <v>5.0622962945840365E-2</v>
      </c>
      <c r="D17" s="8">
        <f>B17</f>
        <v>-77.151244770116264</v>
      </c>
      <c r="E17" s="9">
        <v>-19.756204044117645</v>
      </c>
      <c r="F17" s="9">
        <v>-1.5510110294117647E-2</v>
      </c>
      <c r="G17" s="9">
        <f t="shared" si="1"/>
        <v>-19.771714154411761</v>
      </c>
    </row>
    <row r="18" spans="1:7" x14ac:dyDescent="0.2">
      <c r="A18" s="12" t="s">
        <v>9</v>
      </c>
      <c r="B18" s="8">
        <v>914.67904116872</v>
      </c>
      <c r="C18" s="8">
        <v>-140.03432652966873</v>
      </c>
      <c r="D18" s="8">
        <f>B18+C18</f>
        <v>774.64471463905124</v>
      </c>
      <c r="E18" s="11">
        <v>937.5945542279411</v>
      </c>
      <c r="F18" s="11">
        <v>-100.35868566176471</v>
      </c>
      <c r="G18" s="11">
        <f t="shared" si="1"/>
        <v>837.23586856617635</v>
      </c>
    </row>
    <row r="19" spans="1:7" x14ac:dyDescent="0.2">
      <c r="A19" s="12" t="s">
        <v>10</v>
      </c>
      <c r="B19" s="8">
        <v>507.61170569334968</v>
      </c>
      <c r="C19" s="8">
        <v>-18.260211275744897</v>
      </c>
      <c r="D19" s="8">
        <f>B19+C19</f>
        <v>489.35149441760478</v>
      </c>
      <c r="E19" s="11">
        <f>647.310431985294-0.254365809</f>
        <v>647.05606617629405</v>
      </c>
      <c r="F19" s="9">
        <v>-43.918198529411761</v>
      </c>
      <c r="G19" s="9">
        <f t="shared" si="1"/>
        <v>603.13786764688234</v>
      </c>
    </row>
    <row r="20" spans="1:7" ht="25.5" x14ac:dyDescent="0.2">
      <c r="A20" s="15" t="s">
        <v>17</v>
      </c>
      <c r="B20" s="16">
        <f>SUM(B16:B19)</f>
        <v>71.448880053627818</v>
      </c>
      <c r="C20" s="16">
        <f>SUM(C16:C19)</f>
        <v>7.1129886040544612</v>
      </c>
      <c r="D20" s="16">
        <f>SUM(D16:D19)</f>
        <v>78.511245694736374</v>
      </c>
      <c r="E20" s="17">
        <f>SUM(E16:E19)</f>
        <v>138.59593290423538</v>
      </c>
      <c r="F20" s="17">
        <f>SUM(F16:F19)</f>
        <v>-5.7431066176470793</v>
      </c>
      <c r="G20" s="17">
        <f t="shared" si="1"/>
        <v>132.85282628658831</v>
      </c>
    </row>
    <row r="21" spans="1:7" x14ac:dyDescent="0.2">
      <c r="A21" s="18"/>
      <c r="B21" s="8"/>
      <c r="C21" s="8"/>
      <c r="D21" s="8"/>
      <c r="E21" s="9"/>
      <c r="F21" s="9"/>
      <c r="G21" s="9"/>
    </row>
    <row r="22" spans="1:7" x14ac:dyDescent="0.2">
      <c r="A22" s="10" t="s">
        <v>8</v>
      </c>
      <c r="B22" s="8"/>
      <c r="C22" s="8"/>
      <c r="D22" s="8"/>
      <c r="E22" s="11"/>
      <c r="F22" s="11"/>
      <c r="G22" s="11"/>
    </row>
    <row r="23" spans="1:7" x14ac:dyDescent="0.2">
      <c r="A23" s="12" t="s">
        <v>8</v>
      </c>
      <c r="B23" s="8">
        <v>-2991.3495989459325</v>
      </c>
      <c r="C23" s="8">
        <v>185.95964032269248</v>
      </c>
      <c r="D23" s="8">
        <f>B23+C23</f>
        <v>-2805.3899586232401</v>
      </c>
      <c r="E23" s="9">
        <v>-3120.7856158088234</v>
      </c>
      <c r="F23" s="9">
        <v>168.29354319852939</v>
      </c>
      <c r="G23" s="9">
        <f>SUM(E23:F23)</f>
        <v>-2952.4920726102941</v>
      </c>
    </row>
    <row r="24" spans="1:7" x14ac:dyDescent="0.2">
      <c r="A24" s="12" t="s">
        <v>18</v>
      </c>
      <c r="B24" s="8">
        <v>-129.14877141073947</v>
      </c>
      <c r="C24" s="8" t="s">
        <v>12</v>
      </c>
      <c r="D24" s="8">
        <f>B24</f>
        <v>-129.14877141073947</v>
      </c>
      <c r="E24" s="11">
        <f>-41.9858685661765-0.254365809</f>
        <v>-42.240234375176499</v>
      </c>
      <c r="F24" s="11" t="s">
        <v>12</v>
      </c>
      <c r="G24" s="11">
        <f>SUM(E24:F24)</f>
        <v>-42.240234375176499</v>
      </c>
    </row>
    <row r="25" spans="1:7" x14ac:dyDescent="0.2">
      <c r="A25" s="15" t="s">
        <v>19</v>
      </c>
      <c r="B25" s="16">
        <f t="shared" ref="B25:G25" si="2">SUM(B23:B24)</f>
        <v>-3120.4983703566718</v>
      </c>
      <c r="C25" s="16">
        <f t="shared" si="2"/>
        <v>185.95964032269248</v>
      </c>
      <c r="D25" s="16">
        <f t="shared" si="2"/>
        <v>-2934.5387300339794</v>
      </c>
      <c r="E25" s="17">
        <f t="shared" si="2"/>
        <v>-3163.0258501839999</v>
      </c>
      <c r="F25" s="17">
        <f t="shared" si="2"/>
        <v>168.29354319852939</v>
      </c>
      <c r="G25" s="17">
        <f t="shared" si="2"/>
        <v>-2994.7323069854706</v>
      </c>
    </row>
    <row r="26" spans="1:7" x14ac:dyDescent="0.2">
      <c r="A26" s="18"/>
      <c r="B26" s="8"/>
      <c r="C26" s="8"/>
      <c r="D26" s="8"/>
      <c r="E26" s="9"/>
      <c r="F26" s="9"/>
      <c r="G26" s="9"/>
    </row>
    <row r="27" spans="1:7" x14ac:dyDescent="0.2">
      <c r="A27" s="10" t="s">
        <v>20</v>
      </c>
      <c r="B27" s="8"/>
      <c r="C27" s="8"/>
      <c r="D27" s="8"/>
      <c r="E27" s="11"/>
      <c r="F27" s="11"/>
      <c r="G27" s="11"/>
    </row>
    <row r="28" spans="1:7" x14ac:dyDescent="0.2">
      <c r="A28" s="12" t="s">
        <v>9</v>
      </c>
      <c r="B28" s="8">
        <v>199.44360971775961</v>
      </c>
      <c r="C28" s="8">
        <v>-120.88093201729039</v>
      </c>
      <c r="D28" s="8">
        <f>B28+C28</f>
        <v>78.562677700469223</v>
      </c>
      <c r="E28" s="9">
        <v>43.672909007352942</v>
      </c>
      <c r="F28" s="9">
        <v>66.116383272058812</v>
      </c>
      <c r="G28" s="9">
        <f>SUM(E28:F28)</f>
        <v>109.78929227941175</v>
      </c>
    </row>
    <row r="29" spans="1:7" x14ac:dyDescent="0.2">
      <c r="A29" s="12" t="s">
        <v>10</v>
      </c>
      <c r="B29" s="8">
        <v>-125.52113913224382</v>
      </c>
      <c r="C29" s="8">
        <v>-5.0487737222902842</v>
      </c>
      <c r="D29" s="8">
        <f>B29+C29</f>
        <v>-130.5699128545341</v>
      </c>
      <c r="E29" s="11">
        <v>25.251953125</v>
      </c>
      <c r="F29" s="11">
        <v>-31.297104779411764</v>
      </c>
      <c r="G29" s="11">
        <f>SUM(E29:F29)</f>
        <v>-6.0451516544117645</v>
      </c>
    </row>
    <row r="30" spans="1:7" x14ac:dyDescent="0.2">
      <c r="A30" s="12" t="s">
        <v>13</v>
      </c>
      <c r="B30" s="8">
        <v>44.788146367397886</v>
      </c>
      <c r="C30" s="8">
        <v>5.0622962945840365E-2</v>
      </c>
      <c r="D30" s="8">
        <f>B30</f>
        <v>44.788146367397886</v>
      </c>
      <c r="E30" s="9">
        <v>13.40923713235294</v>
      </c>
      <c r="F30" s="9">
        <v>-1.5510110294117647E-2</v>
      </c>
      <c r="G30" s="9">
        <f>SUM(E30:F30)</f>
        <v>13.393727022058822</v>
      </c>
    </row>
    <row r="31" spans="1:7" x14ac:dyDescent="0.2">
      <c r="A31" s="12" t="s">
        <v>11</v>
      </c>
      <c r="B31" s="8">
        <v>-4.3031830054783748</v>
      </c>
      <c r="C31" s="8" t="s">
        <v>12</v>
      </c>
      <c r="D31" s="8">
        <f>B31</f>
        <v>-4.3031830054783748</v>
      </c>
      <c r="E31" s="11">
        <v>1.7408088235294115</v>
      </c>
      <c r="F31" s="11" t="s">
        <v>12</v>
      </c>
      <c r="G31" s="11">
        <f>SUM(E31:F31)</f>
        <v>1.7408088235294115</v>
      </c>
    </row>
    <row r="32" spans="1:7" x14ac:dyDescent="0.2">
      <c r="A32" s="15" t="s">
        <v>21</v>
      </c>
      <c r="B32" s="16">
        <f t="shared" ref="B32:G32" si="3">SUM(B28:B31)</f>
        <v>114.40743394743531</v>
      </c>
      <c r="C32" s="16">
        <f t="shared" si="3"/>
        <v>-125.87908277663483</v>
      </c>
      <c r="D32" s="16">
        <f t="shared" si="3"/>
        <v>-11.522271792145361</v>
      </c>
      <c r="E32" s="17">
        <f t="shared" si="3"/>
        <v>84.07490808823529</v>
      </c>
      <c r="F32" s="17">
        <f t="shared" si="3"/>
        <v>34.803768382352928</v>
      </c>
      <c r="G32" s="17">
        <f t="shared" si="3"/>
        <v>118.87867647058822</v>
      </c>
    </row>
    <row r="33" spans="1:10" x14ac:dyDescent="0.2">
      <c r="A33" s="18"/>
      <c r="B33" s="8"/>
      <c r="C33" s="8"/>
      <c r="D33" s="8"/>
      <c r="E33" s="11"/>
      <c r="F33" s="11"/>
      <c r="G33" s="11"/>
    </row>
    <row r="34" spans="1:10" x14ac:dyDescent="0.2">
      <c r="A34" s="19" t="s">
        <v>22</v>
      </c>
      <c r="B34" s="16">
        <f t="shared" ref="B34:G34" si="4">B25+B32</f>
        <v>-3006.0909364092363</v>
      </c>
      <c r="C34" s="16">
        <f t="shared" si="4"/>
        <v>60.080557546057648</v>
      </c>
      <c r="D34" s="16">
        <f>D25+D32+0.05782</f>
        <v>-2946.0031818261245</v>
      </c>
      <c r="E34" s="17">
        <f t="shared" si="4"/>
        <v>-3078.9509420957647</v>
      </c>
      <c r="F34" s="17">
        <f t="shared" si="4"/>
        <v>203.09731158088232</v>
      </c>
      <c r="G34" s="17">
        <f t="shared" si="4"/>
        <v>-2875.8536305148823</v>
      </c>
    </row>
    <row r="35" spans="1:10" x14ac:dyDescent="0.2">
      <c r="B35" s="20"/>
      <c r="C35" s="20"/>
      <c r="D35" s="20"/>
      <c r="E35" s="20"/>
      <c r="F35" s="20"/>
      <c r="G35" s="20"/>
    </row>
    <row r="36" spans="1:10" ht="90" customHeight="1" x14ac:dyDescent="0.2">
      <c r="A36" s="21" t="s">
        <v>23</v>
      </c>
      <c r="B36" s="21"/>
      <c r="C36" s="21"/>
      <c r="D36" s="21"/>
      <c r="E36" s="21"/>
      <c r="F36" s="21"/>
      <c r="G36" s="21"/>
    </row>
    <row r="37" spans="1:10" x14ac:dyDescent="0.2">
      <c r="A37" s="18"/>
      <c r="C37" s="22"/>
      <c r="G37" s="23"/>
    </row>
    <row r="38" spans="1:10" x14ac:dyDescent="0.2">
      <c r="A38" s="24" t="s">
        <v>24</v>
      </c>
      <c r="B38" s="24"/>
      <c r="C38" s="24"/>
      <c r="D38" s="24"/>
      <c r="E38" s="24"/>
      <c r="F38" s="24"/>
      <c r="G38" s="24"/>
    </row>
    <row r="39" spans="1:10" ht="13.5" thickBot="1" x14ac:dyDescent="0.25">
      <c r="A39" s="25"/>
      <c r="B39" s="25"/>
      <c r="C39" s="25"/>
      <c r="D39" s="25"/>
      <c r="E39" s="25"/>
      <c r="F39" s="26">
        <v>2013</v>
      </c>
      <c r="G39" s="26">
        <v>2012</v>
      </c>
    </row>
    <row r="40" spans="1:10" x14ac:dyDescent="0.2">
      <c r="A40" s="27" t="s">
        <v>25</v>
      </c>
      <c r="F40" s="28" t="s">
        <v>26</v>
      </c>
      <c r="G40" s="28" t="s">
        <v>27</v>
      </c>
      <c r="I40" s="29"/>
      <c r="J40" s="29"/>
    </row>
    <row r="41" spans="1:10" x14ac:dyDescent="0.2">
      <c r="A41" s="27" t="s">
        <v>28</v>
      </c>
      <c r="F41" s="28" t="s">
        <v>29</v>
      </c>
      <c r="G41" s="28" t="s">
        <v>30</v>
      </c>
      <c r="I41" s="29"/>
      <c r="J41" s="29"/>
    </row>
    <row r="42" spans="1:10" x14ac:dyDescent="0.2">
      <c r="A42" s="27" t="s">
        <v>31</v>
      </c>
      <c r="D42" t="s">
        <v>32</v>
      </c>
      <c r="F42" s="28" t="s">
        <v>33</v>
      </c>
      <c r="G42" s="28" t="s">
        <v>33</v>
      </c>
      <c r="I42" s="29"/>
      <c r="J42" s="29"/>
    </row>
    <row r="43" spans="1:10" x14ac:dyDescent="0.2">
      <c r="A43" s="18"/>
      <c r="G43" s="30"/>
    </row>
    <row r="44" spans="1:10" ht="15" x14ac:dyDescent="0.25">
      <c r="A44" s="2" t="s">
        <v>34</v>
      </c>
      <c r="B44" s="2"/>
      <c r="C44" s="2"/>
      <c r="D44" s="2"/>
      <c r="E44" s="2"/>
      <c r="F44" s="2"/>
      <c r="G44" s="2"/>
    </row>
    <row r="45" spans="1:10" ht="29.25" customHeight="1" x14ac:dyDescent="0.2">
      <c r="A45" s="3"/>
      <c r="B45" s="4" t="s">
        <v>35</v>
      </c>
      <c r="C45" s="4"/>
      <c r="D45" s="4" t="s">
        <v>36</v>
      </c>
      <c r="E45" s="4"/>
      <c r="F45" s="4" t="s">
        <v>37</v>
      </c>
      <c r="G45" s="4"/>
    </row>
    <row r="46" spans="1:10" ht="13.5" thickBot="1" x14ac:dyDescent="0.25">
      <c r="A46" s="5" t="s">
        <v>2</v>
      </c>
      <c r="B46" s="26">
        <v>2013</v>
      </c>
      <c r="C46" s="26">
        <v>2012</v>
      </c>
      <c r="D46" s="26">
        <v>2013</v>
      </c>
      <c r="E46" s="26">
        <v>2012</v>
      </c>
      <c r="F46" s="26">
        <v>2013</v>
      </c>
      <c r="G46" s="26">
        <v>2012</v>
      </c>
    </row>
    <row r="47" spans="1:10" x14ac:dyDescent="0.2">
      <c r="A47" s="7" t="s">
        <v>38</v>
      </c>
      <c r="B47" s="8"/>
      <c r="C47" s="31"/>
      <c r="D47" s="8"/>
      <c r="E47" s="31"/>
      <c r="F47" s="8"/>
      <c r="G47" s="31"/>
    </row>
    <row r="48" spans="1:10" x14ac:dyDescent="0.2">
      <c r="A48" s="10" t="s">
        <v>39</v>
      </c>
      <c r="B48" s="8"/>
      <c r="C48" s="31"/>
      <c r="D48" s="8"/>
      <c r="E48" s="31"/>
      <c r="F48" s="8"/>
      <c r="G48" s="31"/>
    </row>
    <row r="49" spans="1:7" ht="25.5" x14ac:dyDescent="0.2">
      <c r="A49" s="32" t="s">
        <v>40</v>
      </c>
      <c r="B49" s="8">
        <v>-50.082318170000001</v>
      </c>
      <c r="C49" s="31">
        <v>-77.190923299999994</v>
      </c>
      <c r="D49" s="8">
        <v>-0.18899257999999999</v>
      </c>
      <c r="E49" s="31">
        <v>-2.9992595400000002</v>
      </c>
      <c r="F49" s="8">
        <f t="shared" ref="F49:G52" si="5">B49+D49</f>
        <v>-50.271310749999998</v>
      </c>
      <c r="G49" s="31">
        <f t="shared" si="5"/>
        <v>-80.190182839999991</v>
      </c>
    </row>
    <row r="50" spans="1:7" x14ac:dyDescent="0.2">
      <c r="A50" s="12" t="s">
        <v>41</v>
      </c>
      <c r="B50" s="8">
        <v>-0.35367806000000002</v>
      </c>
      <c r="C50" s="31">
        <v>-0.23853192000000001</v>
      </c>
      <c r="D50" s="8">
        <v>-1.1113100000000001E-2</v>
      </c>
      <c r="E50" s="31">
        <v>-0.50441769000000003</v>
      </c>
      <c r="F50" s="8">
        <f t="shared" si="5"/>
        <v>-0.36479116</v>
      </c>
      <c r="G50" s="31">
        <f t="shared" si="5"/>
        <v>-0.74294961000000004</v>
      </c>
    </row>
    <row r="51" spans="1:7" x14ac:dyDescent="0.2">
      <c r="A51" s="12" t="s">
        <v>42</v>
      </c>
      <c r="B51" s="8">
        <v>-160.25769592</v>
      </c>
      <c r="C51" s="31">
        <v>-155.29419586</v>
      </c>
      <c r="D51" s="8">
        <v>0.39712301</v>
      </c>
      <c r="E51" s="31">
        <f>--3.514863</f>
        <v>3.5148630000000001</v>
      </c>
      <c r="F51" s="8">
        <f t="shared" si="5"/>
        <v>-159.86057291</v>
      </c>
      <c r="G51" s="31">
        <f t="shared" si="5"/>
        <v>-151.77933286000001</v>
      </c>
    </row>
    <row r="52" spans="1:7" x14ac:dyDescent="0.2">
      <c r="A52" s="15" t="s">
        <v>43</v>
      </c>
      <c r="B52" s="16">
        <f>SUM(B49:B51)</f>
        <v>-210.69369215</v>
      </c>
      <c r="C52" s="17">
        <f>SUM(C49:C51)</f>
        <v>-232.72365108</v>
      </c>
      <c r="D52" s="16">
        <f>SUM(D49:D51)</f>
        <v>0.19701732999999999</v>
      </c>
      <c r="E52" s="17">
        <f>SUM(E49:E51)</f>
        <v>1.1185769999999984E-2</v>
      </c>
      <c r="F52" s="16">
        <f t="shared" si="5"/>
        <v>-210.49667482000001</v>
      </c>
      <c r="G52" s="17">
        <f t="shared" si="5"/>
        <v>-232.71246531</v>
      </c>
    </row>
    <row r="53" spans="1:7" x14ac:dyDescent="0.2">
      <c r="A53" s="18"/>
      <c r="B53" s="8"/>
      <c r="C53" s="31"/>
      <c r="D53" s="8"/>
      <c r="E53" s="31"/>
      <c r="F53" s="8"/>
      <c r="G53" s="31"/>
    </row>
    <row r="54" spans="1:7" x14ac:dyDescent="0.2">
      <c r="A54" s="10" t="s">
        <v>44</v>
      </c>
      <c r="B54" s="8"/>
      <c r="C54" s="31"/>
      <c r="D54" s="8"/>
      <c r="E54" s="31"/>
      <c r="F54" s="8"/>
      <c r="G54" s="31"/>
    </row>
    <row r="55" spans="1:7" ht="25.5" x14ac:dyDescent="0.2">
      <c r="A55" s="32" t="s">
        <v>40</v>
      </c>
      <c r="B55" s="8">
        <v>-344.15905841</v>
      </c>
      <c r="C55" s="31">
        <v>-346.41543574999997</v>
      </c>
      <c r="D55" s="8">
        <v>24.017049</v>
      </c>
      <c r="E55" s="31">
        <v>50.593544000000001</v>
      </c>
      <c r="F55" s="8">
        <f t="shared" ref="F55:G57" si="6">B55+D55</f>
        <v>-320.14200941000001</v>
      </c>
      <c r="G55" s="31">
        <f t="shared" si="6"/>
        <v>-295.82189174999996</v>
      </c>
    </row>
    <row r="56" spans="1:7" x14ac:dyDescent="0.2">
      <c r="A56" s="12" t="s">
        <v>42</v>
      </c>
      <c r="B56" s="8">
        <v>-12.493813830000001</v>
      </c>
      <c r="C56" s="31">
        <v>-10.12060398</v>
      </c>
      <c r="D56" s="8">
        <v>-16.362573000000001</v>
      </c>
      <c r="E56" s="31">
        <v>-9.5315989999999999</v>
      </c>
      <c r="F56" s="8">
        <f t="shared" si="6"/>
        <v>-28.856386830000002</v>
      </c>
      <c r="G56" s="31">
        <f t="shared" si="6"/>
        <v>-19.652202979999998</v>
      </c>
    </row>
    <row r="57" spans="1:7" x14ac:dyDescent="0.2">
      <c r="A57" s="15" t="s">
        <v>43</v>
      </c>
      <c r="B57" s="16">
        <f>SUM(B55:B56)</f>
        <v>-356.65287224000002</v>
      </c>
      <c r="C57" s="17">
        <f>SUM(C55:C56)</f>
        <v>-356.53603972999997</v>
      </c>
      <c r="D57" s="16">
        <f>SUM(D55:D56)</f>
        <v>7.6544759999999989</v>
      </c>
      <c r="E57" s="17">
        <f>SUM(E55:E56)</f>
        <v>41.061945000000001</v>
      </c>
      <c r="F57" s="16">
        <f t="shared" si="6"/>
        <v>-348.99839624000003</v>
      </c>
      <c r="G57" s="17">
        <f t="shared" si="6"/>
        <v>-315.47409472999999</v>
      </c>
    </row>
    <row r="58" spans="1:7" x14ac:dyDescent="0.2">
      <c r="A58" s="18"/>
      <c r="B58" s="8"/>
      <c r="C58" s="31"/>
      <c r="D58" s="8"/>
      <c r="E58" s="31"/>
      <c r="F58" s="8"/>
      <c r="G58" s="31"/>
    </row>
    <row r="59" spans="1:7" x14ac:dyDescent="0.2">
      <c r="A59" s="10" t="s">
        <v>45</v>
      </c>
      <c r="B59" s="8">
        <f>-1.17156611+0.0937058</f>
        <v>-1.0778603100000002</v>
      </c>
      <c r="C59" s="31">
        <f>-1.08376456+0.06203016</f>
        <v>-1.0217344000000002</v>
      </c>
      <c r="D59" s="8">
        <v>-0.54139999999999999</v>
      </c>
      <c r="E59" s="31">
        <v>5.5899999999999998E-2</v>
      </c>
      <c r="F59" s="8">
        <f>B59+D59</f>
        <v>-1.61926031</v>
      </c>
      <c r="G59" s="31">
        <f>C59+E59</f>
        <v>-0.9658344000000002</v>
      </c>
    </row>
    <row r="60" spans="1:7" x14ac:dyDescent="0.2">
      <c r="A60" s="18"/>
      <c r="B60" s="8"/>
      <c r="C60" s="31"/>
      <c r="D60" s="8"/>
      <c r="E60" s="31"/>
      <c r="F60" s="8"/>
      <c r="G60" s="31"/>
    </row>
    <row r="61" spans="1:7" x14ac:dyDescent="0.2">
      <c r="A61" s="19" t="s">
        <v>46</v>
      </c>
      <c r="B61" s="16">
        <f>B52+B57+B59</f>
        <v>-568.42442470000003</v>
      </c>
      <c r="C61" s="17">
        <f>C52+C57+C59</f>
        <v>-590.28142520999995</v>
      </c>
      <c r="D61" s="16">
        <f>D52+D57+D59</f>
        <v>7.3100933299999982</v>
      </c>
      <c r="E61" s="17">
        <f>E52+E57+E59</f>
        <v>41.12903077</v>
      </c>
      <c r="F61" s="16">
        <f>B61+D61</f>
        <v>-561.11433137000006</v>
      </c>
      <c r="G61" s="17">
        <f>C61+E61+1</f>
        <v>-548.15239443999997</v>
      </c>
    </row>
    <row r="62" spans="1:7" x14ac:dyDescent="0.2">
      <c r="A62" s="18"/>
      <c r="B62" s="8"/>
      <c r="C62" s="31"/>
      <c r="D62" s="8"/>
      <c r="E62" s="31"/>
      <c r="F62" s="8"/>
      <c r="G62" s="31"/>
    </row>
    <row r="63" spans="1:7" x14ac:dyDescent="0.2">
      <c r="A63" s="33" t="s">
        <v>47</v>
      </c>
      <c r="B63" s="8">
        <v>3.0969715199999999</v>
      </c>
      <c r="C63" s="31">
        <v>3.89732536</v>
      </c>
      <c r="D63" s="8">
        <v>-0.65470167999999995</v>
      </c>
      <c r="E63" s="31">
        <v>0.17974688</v>
      </c>
      <c r="F63" s="8">
        <f>B63+D63</f>
        <v>2.4422698399999998</v>
      </c>
      <c r="G63" s="31">
        <f>C63+E63</f>
        <v>4.0770722399999997</v>
      </c>
    </row>
    <row r="64" spans="1:7" x14ac:dyDescent="0.2">
      <c r="A64" s="18"/>
      <c r="B64" s="8"/>
      <c r="C64" s="31"/>
      <c r="D64" s="8"/>
      <c r="E64" s="31"/>
      <c r="F64" s="8"/>
      <c r="G64" s="31"/>
    </row>
    <row r="65" spans="1:7" x14ac:dyDescent="0.2">
      <c r="A65" s="19" t="s">
        <v>46</v>
      </c>
      <c r="B65" s="16">
        <f>B61+B63</f>
        <v>-565.32745318000002</v>
      </c>
      <c r="C65" s="17">
        <f>C61+C63</f>
        <v>-586.38409984999998</v>
      </c>
      <c r="D65" s="16">
        <f>D61+D63</f>
        <v>6.6553916499999985</v>
      </c>
      <c r="E65" s="17">
        <f>E61+E63</f>
        <v>41.308777650000003</v>
      </c>
      <c r="F65" s="16">
        <f>B65+D65</f>
        <v>-558.67206153000006</v>
      </c>
      <c r="G65" s="17">
        <f>C65+E65</f>
        <v>-545.07532219999996</v>
      </c>
    </row>
    <row r="66" spans="1:7" x14ac:dyDescent="0.2">
      <c r="A66" s="18"/>
      <c r="B66" s="8"/>
      <c r="C66" s="31"/>
      <c r="D66" s="8"/>
      <c r="E66" s="31"/>
      <c r="F66" s="8"/>
      <c r="G66" s="31"/>
    </row>
    <row r="67" spans="1:7" x14ac:dyDescent="0.2">
      <c r="A67" s="7" t="s">
        <v>48</v>
      </c>
      <c r="B67" s="8"/>
      <c r="C67" s="31"/>
      <c r="D67" s="8"/>
      <c r="E67" s="31"/>
      <c r="F67" s="8"/>
      <c r="G67" s="31"/>
    </row>
    <row r="68" spans="1:7" x14ac:dyDescent="0.2">
      <c r="A68" s="10" t="s">
        <v>49</v>
      </c>
      <c r="B68" s="8"/>
      <c r="C68" s="31"/>
      <c r="D68" s="8"/>
      <c r="E68" s="31"/>
      <c r="F68" s="8"/>
      <c r="G68" s="31"/>
    </row>
    <row r="69" spans="1:7" ht="25.5" x14ac:dyDescent="0.2">
      <c r="A69" s="32" t="s">
        <v>40</v>
      </c>
      <c r="B69" s="8">
        <v>-0.69226346999999999</v>
      </c>
      <c r="C69" s="31">
        <v>-0.64865503000000002</v>
      </c>
      <c r="D69" s="8" t="s">
        <v>12</v>
      </c>
      <c r="E69" s="31" t="s">
        <v>12</v>
      </c>
      <c r="F69" s="8">
        <f>+B69</f>
        <v>-0.69226346999999999</v>
      </c>
      <c r="G69" s="31">
        <f>+C69</f>
        <v>-0.64865503000000002</v>
      </c>
    </row>
    <row r="70" spans="1:7" x14ac:dyDescent="0.2">
      <c r="A70" s="32" t="s">
        <v>42</v>
      </c>
      <c r="B70" s="8">
        <f>-190.13173833+18.23594392</f>
        <v>-171.89579440999998</v>
      </c>
      <c r="C70" s="31">
        <v>-123.29451876000002</v>
      </c>
      <c r="D70" s="8" t="s">
        <v>12</v>
      </c>
      <c r="E70" s="31" t="s">
        <v>12</v>
      </c>
      <c r="F70" s="8">
        <f>+B70</f>
        <v>-171.89579440999998</v>
      </c>
      <c r="G70" s="31">
        <f>+C70</f>
        <v>-123.29451876000002</v>
      </c>
    </row>
    <row r="71" spans="1:7" x14ac:dyDescent="0.2">
      <c r="A71" s="15" t="s">
        <v>50</v>
      </c>
      <c r="B71" s="16">
        <f t="shared" ref="B71:G71" si="7">SUM(B69:B70)</f>
        <v>-172.58805787999998</v>
      </c>
      <c r="C71" s="17">
        <f t="shared" si="7"/>
        <v>-123.94317379000002</v>
      </c>
      <c r="D71" s="16" t="s">
        <v>12</v>
      </c>
      <c r="E71" s="17" t="s">
        <v>12</v>
      </c>
      <c r="F71" s="16">
        <f t="shared" si="7"/>
        <v>-172.58805787999998</v>
      </c>
      <c r="G71" s="17">
        <f t="shared" si="7"/>
        <v>-123.94317379000002</v>
      </c>
    </row>
    <row r="72" spans="1:7" x14ac:dyDescent="0.2">
      <c r="A72" s="18"/>
      <c r="B72" s="8"/>
      <c r="C72" s="31"/>
      <c r="D72" s="8"/>
      <c r="E72" s="31"/>
      <c r="F72" s="8"/>
      <c r="G72" s="31"/>
    </row>
    <row r="73" spans="1:7" x14ac:dyDescent="0.2">
      <c r="A73" s="19" t="s">
        <v>51</v>
      </c>
      <c r="B73" s="16">
        <f>+B65+B71</f>
        <v>-737.91551105999997</v>
      </c>
      <c r="C73" s="17">
        <f>+C65+C71</f>
        <v>-710.32727364000004</v>
      </c>
      <c r="D73" s="16">
        <f>+D65</f>
        <v>6.6553916499999985</v>
      </c>
      <c r="E73" s="17">
        <f>+E65</f>
        <v>41.308777650000003</v>
      </c>
      <c r="F73" s="16">
        <f>+F65+F71</f>
        <v>-731.26011941000002</v>
      </c>
      <c r="G73" s="17">
        <f>+G65+G71</f>
        <v>-669.01849599000002</v>
      </c>
    </row>
    <row r="74" spans="1:7" x14ac:dyDescent="0.2">
      <c r="A74" s="18"/>
      <c r="B74" s="34"/>
      <c r="C74" s="34"/>
      <c r="D74" s="34"/>
      <c r="E74" s="34"/>
      <c r="F74" s="35"/>
      <c r="G74" s="36"/>
    </row>
    <row r="75" spans="1:7" ht="15" x14ac:dyDescent="0.25">
      <c r="A75" s="37" t="s">
        <v>52</v>
      </c>
      <c r="B75" s="37"/>
      <c r="C75" s="37"/>
      <c r="D75" s="37"/>
      <c r="E75" s="37"/>
      <c r="F75" s="37"/>
      <c r="G75" s="37"/>
    </row>
    <row r="76" spans="1:7" x14ac:dyDescent="0.2">
      <c r="A76" s="18"/>
      <c r="B76" s="34"/>
      <c r="C76" s="38"/>
      <c r="D76" s="38" t="s">
        <v>32</v>
      </c>
      <c r="E76" s="38"/>
      <c r="F76" s="38"/>
      <c r="G76" s="38"/>
    </row>
    <row r="77" spans="1:7" ht="13.5" thickBot="1" x14ac:dyDescent="0.25">
      <c r="A77" s="39" t="s">
        <v>2</v>
      </c>
      <c r="B77" s="39"/>
      <c r="C77" s="39"/>
      <c r="D77" s="39"/>
      <c r="E77" s="39"/>
      <c r="F77" s="40">
        <v>2013</v>
      </c>
      <c r="G77" s="40">
        <v>2012</v>
      </c>
    </row>
    <row r="78" spans="1:7" x14ac:dyDescent="0.2">
      <c r="A78" s="7" t="s">
        <v>38</v>
      </c>
      <c r="B78" s="34"/>
      <c r="C78" s="34"/>
      <c r="D78" s="34"/>
      <c r="E78" s="38"/>
      <c r="F78" s="8"/>
      <c r="G78" s="31"/>
    </row>
    <row r="79" spans="1:7" x14ac:dyDescent="0.2">
      <c r="A79" s="10" t="s">
        <v>39</v>
      </c>
      <c r="B79" s="34"/>
      <c r="C79" s="34"/>
      <c r="D79" s="34"/>
      <c r="E79" s="38" t="s">
        <v>32</v>
      </c>
      <c r="F79" s="8"/>
      <c r="G79" s="31"/>
    </row>
    <row r="80" spans="1:7" x14ac:dyDescent="0.2">
      <c r="A80" s="32" t="s">
        <v>53</v>
      </c>
      <c r="B80" s="34"/>
      <c r="C80" s="38"/>
      <c r="D80" s="38"/>
      <c r="E80" s="38"/>
      <c r="F80" s="8">
        <v>-9.9574201200000001</v>
      </c>
      <c r="G80" s="31">
        <v>-8.4894606699999997</v>
      </c>
    </row>
    <row r="81" spans="1:7" x14ac:dyDescent="0.2">
      <c r="A81" s="32" t="s">
        <v>54</v>
      </c>
      <c r="B81" s="34"/>
      <c r="C81" s="38"/>
      <c r="D81" s="38"/>
      <c r="E81" s="38"/>
      <c r="F81" s="8">
        <v>-21.144629989999999</v>
      </c>
      <c r="G81" s="31">
        <v>-25.726922729999998</v>
      </c>
    </row>
    <row r="82" spans="1:7" x14ac:dyDescent="0.2">
      <c r="A82" s="32" t="s">
        <v>55</v>
      </c>
      <c r="B82" s="34"/>
      <c r="C82" s="38"/>
      <c r="D82" s="38"/>
      <c r="E82" s="38"/>
      <c r="F82" s="8">
        <v>-9.4413528099999997</v>
      </c>
      <c r="G82" s="31">
        <v>-33.36071338</v>
      </c>
    </row>
    <row r="83" spans="1:7" x14ac:dyDescent="0.2">
      <c r="A83" s="32" t="s">
        <v>56</v>
      </c>
      <c r="B83" s="34"/>
      <c r="C83" s="38"/>
      <c r="D83" s="38"/>
      <c r="E83" s="38"/>
      <c r="F83" s="8">
        <v>-4.2297899999999998E-3</v>
      </c>
      <c r="G83" s="31">
        <v>-1.6504850000000001E-2</v>
      </c>
    </row>
    <row r="84" spans="1:7" x14ac:dyDescent="0.2">
      <c r="A84" s="32" t="s">
        <v>57</v>
      </c>
      <c r="B84" s="34"/>
      <c r="C84" s="38"/>
      <c r="D84" s="38"/>
      <c r="E84" s="38"/>
      <c r="F84" s="8">
        <v>-9.8883635200000004</v>
      </c>
      <c r="G84" s="31">
        <v>-9.5358535900000003</v>
      </c>
    </row>
    <row r="85" spans="1:7" x14ac:dyDescent="0.2">
      <c r="A85" s="15" t="s">
        <v>43</v>
      </c>
      <c r="B85" s="15"/>
      <c r="C85" s="41"/>
      <c r="D85" s="15"/>
      <c r="E85" s="41"/>
      <c r="F85" s="16">
        <f>SUM(F80:F84)</f>
        <v>-50.435996229999994</v>
      </c>
      <c r="G85" s="17">
        <f>SUM(G80:G84)</f>
        <v>-77.129455220000011</v>
      </c>
    </row>
    <row r="86" spans="1:7" x14ac:dyDescent="0.2">
      <c r="A86" s="18"/>
      <c r="B86" s="42"/>
      <c r="C86" s="38"/>
      <c r="D86" s="38"/>
      <c r="E86" s="38"/>
      <c r="F86" s="8"/>
      <c r="G86" s="31"/>
    </row>
    <row r="87" spans="1:7" x14ac:dyDescent="0.2">
      <c r="A87" s="10" t="s">
        <v>58</v>
      </c>
      <c r="B87" s="42"/>
      <c r="C87" s="38"/>
      <c r="D87" s="38"/>
      <c r="E87" s="38"/>
      <c r="F87" s="8"/>
      <c r="G87" s="31"/>
    </row>
    <row r="88" spans="1:7" x14ac:dyDescent="0.2">
      <c r="A88" s="32" t="s">
        <v>53</v>
      </c>
      <c r="B88" s="34"/>
      <c r="C88" s="38"/>
      <c r="D88" s="38"/>
      <c r="E88" s="38"/>
      <c r="F88" s="8">
        <v>-114.95999189</v>
      </c>
      <c r="G88" s="31">
        <v>-88.955732780000005</v>
      </c>
    </row>
    <row r="89" spans="1:7" x14ac:dyDescent="0.2">
      <c r="A89" s="32" t="s">
        <v>54</v>
      </c>
      <c r="B89" s="34"/>
      <c r="C89" s="38"/>
      <c r="D89" s="38"/>
      <c r="E89" s="38"/>
      <c r="F89" s="8">
        <v>-33.544871100000002</v>
      </c>
      <c r="G89" s="31">
        <v>-26.73067047</v>
      </c>
    </row>
    <row r="90" spans="1:7" x14ac:dyDescent="0.2">
      <c r="A90" s="32" t="s">
        <v>55</v>
      </c>
      <c r="B90" s="34"/>
      <c r="C90" s="38"/>
      <c r="D90" s="38"/>
      <c r="E90" s="38"/>
      <c r="F90" s="8">
        <v>-11.75283293</v>
      </c>
      <c r="G90" s="31">
        <v>-39.60816981</v>
      </c>
    </row>
    <row r="91" spans="1:7" x14ac:dyDescent="0.2">
      <c r="A91" s="32" t="s">
        <v>56</v>
      </c>
      <c r="B91" s="34"/>
      <c r="C91" s="38"/>
      <c r="D91" s="38"/>
      <c r="E91" s="38"/>
      <c r="F91" s="8">
        <v>0</v>
      </c>
      <c r="G91" s="31">
        <v>-3.7720000000000001E-4</v>
      </c>
    </row>
    <row r="92" spans="1:7" x14ac:dyDescent="0.2">
      <c r="A92" s="15" t="s">
        <v>43</v>
      </c>
      <c r="B92" s="15"/>
      <c r="C92" s="41"/>
      <c r="D92" s="15"/>
      <c r="E92" s="41"/>
      <c r="F92" s="16">
        <f>SUM(F88:F91)</f>
        <v>-160.25769592</v>
      </c>
      <c r="G92" s="17">
        <f>SUM(G88:G91)</f>
        <v>-155.29495026000001</v>
      </c>
    </row>
    <row r="93" spans="1:7" x14ac:dyDescent="0.2">
      <c r="A93" s="18"/>
      <c r="B93" s="42"/>
      <c r="C93" s="38"/>
      <c r="D93" s="38"/>
      <c r="E93" s="38"/>
      <c r="F93" s="8"/>
      <c r="G93" s="31"/>
    </row>
    <row r="94" spans="1:7" x14ac:dyDescent="0.2">
      <c r="A94" s="10" t="s">
        <v>44</v>
      </c>
      <c r="B94" s="42"/>
      <c r="C94" s="38"/>
      <c r="D94" s="38"/>
      <c r="E94" s="38"/>
      <c r="F94" s="8"/>
      <c r="G94" s="31"/>
    </row>
    <row r="95" spans="1:7" x14ac:dyDescent="0.2">
      <c r="A95" s="32" t="s">
        <v>59</v>
      </c>
      <c r="B95" s="34"/>
      <c r="C95" s="38"/>
      <c r="D95" s="38"/>
      <c r="E95" s="38"/>
      <c r="F95" s="8">
        <v>-318.99333530000001</v>
      </c>
      <c r="G95" s="31">
        <v>-319.92728553000001</v>
      </c>
    </row>
    <row r="96" spans="1:7" x14ac:dyDescent="0.2">
      <c r="A96" s="32" t="s">
        <v>53</v>
      </c>
      <c r="B96" s="34"/>
      <c r="C96" s="38"/>
      <c r="D96" s="38"/>
      <c r="E96" s="38"/>
      <c r="F96" s="8">
        <v>-19.996518290000001</v>
      </c>
      <c r="G96" s="31">
        <v>-19.358087959999999</v>
      </c>
    </row>
    <row r="97" spans="1:7" x14ac:dyDescent="0.2">
      <c r="A97" s="32" t="s">
        <v>54</v>
      </c>
      <c r="B97" s="34"/>
      <c r="C97" s="38"/>
      <c r="D97" s="38"/>
      <c r="E97" s="38"/>
      <c r="F97" s="8">
        <v>-5.1582654200000002</v>
      </c>
      <c r="G97" s="31">
        <v>-7.0993150500000004</v>
      </c>
    </row>
    <row r="98" spans="1:7" x14ac:dyDescent="0.2">
      <c r="A98" s="32" t="s">
        <v>56</v>
      </c>
      <c r="B98" s="34"/>
      <c r="C98" s="38"/>
      <c r="D98" s="38"/>
      <c r="E98" s="38"/>
      <c r="F98" s="8">
        <f>-0.00186077-0.00907863</f>
        <v>-1.09394E-2</v>
      </c>
      <c r="G98" s="31">
        <f>-0.00104715-0.02970006</f>
        <v>-3.0747210000000001E-2</v>
      </c>
    </row>
    <row r="99" spans="1:7" x14ac:dyDescent="0.2">
      <c r="A99" s="15" t="s">
        <v>43</v>
      </c>
      <c r="B99" s="15"/>
      <c r="C99" s="41"/>
      <c r="D99" s="15"/>
      <c r="E99" s="41"/>
      <c r="F99" s="16">
        <f>SUM(F95:F98)</f>
        <v>-344.15905841</v>
      </c>
      <c r="G99" s="17">
        <f>SUM(G95:G98)</f>
        <v>-346.41543574999997</v>
      </c>
    </row>
    <row r="100" spans="1:7" x14ac:dyDescent="0.2">
      <c r="A100" s="18"/>
      <c r="B100" s="34"/>
      <c r="C100" s="38"/>
      <c r="D100" s="38"/>
      <c r="E100" s="38"/>
      <c r="F100" s="8"/>
      <c r="G100" s="31"/>
    </row>
    <row r="101" spans="1:7" x14ac:dyDescent="0.2">
      <c r="A101" s="10" t="s">
        <v>60</v>
      </c>
      <c r="B101" s="34"/>
      <c r="C101" s="38"/>
      <c r="D101" s="38"/>
      <c r="E101" s="38"/>
      <c r="F101" s="8"/>
      <c r="G101" s="31"/>
    </row>
    <row r="102" spans="1:7" x14ac:dyDescent="0.2">
      <c r="A102" s="32" t="s">
        <v>53</v>
      </c>
      <c r="B102" s="34"/>
      <c r="C102" s="38"/>
      <c r="D102" s="38"/>
      <c r="E102" s="38"/>
      <c r="F102" s="8">
        <v>-8.7184190400000006</v>
      </c>
      <c r="G102" s="31">
        <v>-8.0975275900000003</v>
      </c>
    </row>
    <row r="103" spans="1:7" x14ac:dyDescent="0.2">
      <c r="A103" s="32" t="s">
        <v>54</v>
      </c>
      <c r="B103" s="34"/>
      <c r="C103" s="38"/>
      <c r="D103" s="38"/>
      <c r="E103" s="38"/>
      <c r="F103" s="8">
        <v>-3.75942161</v>
      </c>
      <c r="G103" s="31">
        <v>-2.02057639</v>
      </c>
    </row>
    <row r="104" spans="1:7" x14ac:dyDescent="0.2">
      <c r="A104" s="32" t="s">
        <v>57</v>
      </c>
      <c r="B104" s="34"/>
      <c r="C104" s="38"/>
      <c r="D104" s="38"/>
      <c r="E104" s="38"/>
      <c r="F104" s="8">
        <f>0.00032-0.001629318</f>
        <v>-1.3093180000000001E-3</v>
      </c>
      <c r="G104" s="31">
        <v>-2.5000000000000001E-3</v>
      </c>
    </row>
    <row r="105" spans="1:7" x14ac:dyDescent="0.2">
      <c r="A105" s="15" t="s">
        <v>43</v>
      </c>
      <c r="B105" s="15"/>
      <c r="C105" s="41"/>
      <c r="D105" s="15"/>
      <c r="E105" s="41"/>
      <c r="F105" s="16">
        <f>SUM(F102:F104)</f>
        <v>-12.479149968000002</v>
      </c>
      <c r="G105" s="17">
        <f>SUM(G102:G104)</f>
        <v>-10.12060398</v>
      </c>
    </row>
    <row r="106" spans="1:7" x14ac:dyDescent="0.2">
      <c r="A106" s="18"/>
      <c r="B106" s="34"/>
      <c r="C106" s="38"/>
      <c r="D106" s="38"/>
      <c r="E106" s="38"/>
      <c r="F106" s="8"/>
      <c r="G106" s="31"/>
    </row>
    <row r="107" spans="1:7" x14ac:dyDescent="0.2">
      <c r="A107" s="33" t="s">
        <v>61</v>
      </c>
      <c r="B107" s="34"/>
      <c r="C107" s="34"/>
      <c r="D107" s="34"/>
      <c r="E107" s="34"/>
      <c r="F107" s="8">
        <v>-1.1715661100000001</v>
      </c>
      <c r="G107" s="31">
        <f>-1.08376456+0.06203016</f>
        <v>-1.0217344000000002</v>
      </c>
    </row>
    <row r="108" spans="1:7" x14ac:dyDescent="0.2">
      <c r="A108" s="18"/>
      <c r="B108" s="34"/>
      <c r="C108" s="38"/>
      <c r="D108" s="38"/>
      <c r="E108" s="38"/>
      <c r="F108" s="8"/>
      <c r="G108" s="31"/>
    </row>
    <row r="109" spans="1:7" x14ac:dyDescent="0.2">
      <c r="A109" s="19" t="s">
        <v>46</v>
      </c>
      <c r="B109" s="19"/>
      <c r="C109" s="19"/>
      <c r="D109" s="19"/>
      <c r="E109" s="19"/>
      <c r="F109" s="16">
        <f>F85+F92+F99+F105+F107</f>
        <v>-568.50346663799996</v>
      </c>
      <c r="G109" s="17">
        <f>G85+G92+G99+G105+G107</f>
        <v>-589.98217961000012</v>
      </c>
    </row>
    <row r="110" spans="1:7" x14ac:dyDescent="0.2">
      <c r="A110" s="18"/>
      <c r="B110" s="34"/>
      <c r="C110" s="38"/>
      <c r="D110" s="38"/>
      <c r="E110" s="38"/>
      <c r="F110" s="8"/>
      <c r="G110" s="31"/>
    </row>
    <row r="111" spans="1:7" x14ac:dyDescent="0.2">
      <c r="A111" s="33" t="s">
        <v>47</v>
      </c>
      <c r="B111" s="34"/>
      <c r="C111" s="34"/>
      <c r="D111" s="34"/>
      <c r="E111" s="34"/>
      <c r="F111" s="8">
        <v>3.1906773199999998</v>
      </c>
      <c r="G111" s="31">
        <v>3.89732536</v>
      </c>
    </row>
    <row r="112" spans="1:7" x14ac:dyDescent="0.2">
      <c r="A112" s="18"/>
      <c r="B112" s="34"/>
      <c r="C112" s="38"/>
      <c r="D112" s="38"/>
      <c r="E112" s="38"/>
      <c r="F112" s="8"/>
      <c r="G112" s="31"/>
    </row>
    <row r="113" spans="1:7" x14ac:dyDescent="0.2">
      <c r="A113" s="19" t="s">
        <v>46</v>
      </c>
      <c r="B113" s="19"/>
      <c r="C113" s="19"/>
      <c r="D113" s="19"/>
      <c r="E113" s="19"/>
      <c r="F113" s="16">
        <f>F109+F111</f>
        <v>-565.312789318</v>
      </c>
      <c r="G113" s="17">
        <f>G109+G111</f>
        <v>-586.08485425000015</v>
      </c>
    </row>
    <row r="114" spans="1:7" x14ac:dyDescent="0.2">
      <c r="A114" s="18"/>
      <c r="B114" s="34"/>
      <c r="C114" s="38"/>
      <c r="D114" s="38"/>
      <c r="E114" s="38"/>
      <c r="F114" s="8"/>
      <c r="G114" s="31"/>
    </row>
    <row r="115" spans="1:7" x14ac:dyDescent="0.2">
      <c r="A115" s="7" t="s">
        <v>48</v>
      </c>
      <c r="B115" s="42"/>
      <c r="C115" s="38"/>
      <c r="D115" s="38"/>
      <c r="E115" s="38"/>
      <c r="F115" s="8"/>
      <c r="G115" s="31"/>
    </row>
    <row r="116" spans="1:7" x14ac:dyDescent="0.2">
      <c r="A116" s="10" t="s">
        <v>49</v>
      </c>
      <c r="B116" s="34"/>
      <c r="C116" s="38"/>
      <c r="D116" s="38"/>
      <c r="E116" s="38"/>
      <c r="F116" s="8"/>
      <c r="G116" s="31"/>
    </row>
    <row r="117" spans="1:7" x14ac:dyDescent="0.2">
      <c r="A117" s="32" t="s">
        <v>53</v>
      </c>
      <c r="B117" s="34"/>
      <c r="C117" s="38"/>
      <c r="D117" s="38"/>
      <c r="E117" s="38"/>
      <c r="F117" s="8">
        <v>-0.40328120000000001</v>
      </c>
      <c r="G117" s="31">
        <v>-0.44095494000000002</v>
      </c>
    </row>
    <row r="118" spans="1:7" x14ac:dyDescent="0.2">
      <c r="A118" s="32" t="s">
        <v>55</v>
      </c>
      <c r="B118" s="34"/>
      <c r="C118" s="38"/>
      <c r="D118" s="38"/>
      <c r="E118" s="38"/>
      <c r="F118" s="8">
        <v>-0.28898226999999999</v>
      </c>
      <c r="G118" s="31">
        <v>-0.20770009</v>
      </c>
    </row>
    <row r="119" spans="1:7" x14ac:dyDescent="0.2">
      <c r="A119" s="15" t="s">
        <v>43</v>
      </c>
      <c r="B119" s="15"/>
      <c r="C119" s="41"/>
      <c r="D119" s="15"/>
      <c r="E119" s="41"/>
      <c r="F119" s="16">
        <f>SUM(F117:F118)</f>
        <v>-0.69226346999999999</v>
      </c>
      <c r="G119" s="17">
        <f>SUM(G117:G118)</f>
        <v>-0.64865503000000002</v>
      </c>
    </row>
    <row r="120" spans="1:7" x14ac:dyDescent="0.2">
      <c r="A120" s="18"/>
      <c r="B120" s="34"/>
      <c r="C120" s="38"/>
      <c r="D120" s="38"/>
      <c r="E120" s="38"/>
      <c r="F120" s="8"/>
      <c r="G120" s="43"/>
    </row>
    <row r="121" spans="1:7" x14ac:dyDescent="0.2">
      <c r="A121" s="7" t="s">
        <v>48</v>
      </c>
      <c r="B121" s="34"/>
      <c r="C121" s="38"/>
      <c r="D121" s="38"/>
      <c r="E121" s="38"/>
      <c r="F121" s="8"/>
      <c r="G121" s="31"/>
    </row>
    <row r="122" spans="1:7" x14ac:dyDescent="0.2">
      <c r="A122" s="10" t="s">
        <v>62</v>
      </c>
      <c r="B122" s="34"/>
      <c r="C122" s="38"/>
      <c r="D122" s="38"/>
      <c r="E122" s="38"/>
      <c r="F122" s="8"/>
      <c r="G122" s="31"/>
    </row>
    <row r="123" spans="1:7" x14ac:dyDescent="0.2">
      <c r="A123" s="32" t="s">
        <v>53</v>
      </c>
      <c r="B123" s="34"/>
      <c r="C123" s="38"/>
      <c r="D123" s="38"/>
      <c r="E123" s="38"/>
      <c r="F123" s="8">
        <f>-187.79302254+18.23594392</f>
        <v>-169.55707862</v>
      </c>
      <c r="G123" s="31">
        <f>-135.88510687+12.88557551</f>
        <v>-122.99953135999999</v>
      </c>
    </row>
    <row r="124" spans="1:7" x14ac:dyDescent="0.2">
      <c r="A124" s="32" t="s">
        <v>55</v>
      </c>
      <c r="B124" s="34"/>
      <c r="C124" s="38"/>
      <c r="D124" s="38"/>
      <c r="E124" s="38"/>
      <c r="F124" s="8">
        <v>-2.3387157900000002</v>
      </c>
      <c r="G124" s="31">
        <v>-0.29479009</v>
      </c>
    </row>
    <row r="125" spans="1:7" x14ac:dyDescent="0.2">
      <c r="A125" s="15" t="s">
        <v>43</v>
      </c>
      <c r="B125" s="15"/>
      <c r="C125" s="41"/>
      <c r="D125" s="15"/>
      <c r="E125" s="41"/>
      <c r="F125" s="16">
        <f>SUM(F123:F124)</f>
        <v>-171.89579441000001</v>
      </c>
      <c r="G125" s="17">
        <f>SUM(G123:G124)</f>
        <v>-123.29432145</v>
      </c>
    </row>
    <row r="126" spans="1:7" x14ac:dyDescent="0.2">
      <c r="A126" s="18"/>
      <c r="B126" s="34"/>
      <c r="C126" s="38"/>
      <c r="D126" s="38"/>
      <c r="E126" s="38"/>
      <c r="F126" s="8"/>
      <c r="G126" s="31"/>
    </row>
    <row r="127" spans="1:7" x14ac:dyDescent="0.2">
      <c r="A127" s="19" t="s">
        <v>50</v>
      </c>
      <c r="B127" s="19"/>
      <c r="C127" s="19"/>
      <c r="D127" s="19"/>
      <c r="E127" s="19"/>
      <c r="F127" s="16">
        <f>F119+F125</f>
        <v>-172.58805788000001</v>
      </c>
      <c r="G127" s="17">
        <f>G119+G125</f>
        <v>-123.94297648</v>
      </c>
    </row>
    <row r="128" spans="1:7" x14ac:dyDescent="0.2">
      <c r="A128" s="18"/>
      <c r="B128" s="34"/>
      <c r="C128" s="38"/>
      <c r="D128" s="38"/>
      <c r="E128" s="38"/>
      <c r="F128" s="8"/>
      <c r="G128" s="31"/>
    </row>
    <row r="129" spans="1:7" x14ac:dyDescent="0.2">
      <c r="A129" s="7" t="s">
        <v>63</v>
      </c>
      <c r="B129" s="34"/>
      <c r="C129" s="38"/>
      <c r="D129" s="38"/>
      <c r="E129" s="38"/>
      <c r="F129" s="8">
        <f>+F127+F109</f>
        <v>-741.09152451799991</v>
      </c>
      <c r="G129" s="31">
        <f>+G127+G109</f>
        <v>-713.92515609000009</v>
      </c>
    </row>
    <row r="130" spans="1:7" x14ac:dyDescent="0.2">
      <c r="A130" s="7" t="s">
        <v>64</v>
      </c>
      <c r="B130" s="34"/>
      <c r="C130" s="38"/>
      <c r="D130" s="38"/>
      <c r="E130" s="38"/>
      <c r="F130" s="8">
        <f>+F129+F111</f>
        <v>-737.90084719799995</v>
      </c>
      <c r="G130" s="31">
        <f>+G129+G111</f>
        <v>-710.02783073000012</v>
      </c>
    </row>
    <row r="131" spans="1:7" x14ac:dyDescent="0.2">
      <c r="A131" s="18"/>
      <c r="B131" s="34"/>
      <c r="C131" s="38"/>
      <c r="D131" s="38"/>
      <c r="E131" s="38"/>
      <c r="F131" s="8"/>
      <c r="G131" s="31"/>
    </row>
    <row r="132" spans="1:7" x14ac:dyDescent="0.2">
      <c r="A132" s="33" t="s">
        <v>65</v>
      </c>
      <c r="B132" s="34"/>
      <c r="C132" s="38"/>
      <c r="D132" s="38"/>
      <c r="E132" s="38"/>
      <c r="F132" s="8" t="s">
        <v>12</v>
      </c>
      <c r="G132" s="31">
        <v>4.3</v>
      </c>
    </row>
    <row r="133" spans="1:7" x14ac:dyDescent="0.2">
      <c r="A133" s="18"/>
      <c r="B133" s="44"/>
      <c r="C133" s="44"/>
      <c r="D133" s="44"/>
      <c r="E133" s="44"/>
      <c r="F133" s="44"/>
      <c r="G133" s="45"/>
    </row>
    <row r="134" spans="1:7" ht="13.5" thickBot="1" x14ac:dyDescent="0.25">
      <c r="A134" s="39" t="s">
        <v>2</v>
      </c>
      <c r="B134" s="5"/>
      <c r="C134" s="5"/>
      <c r="D134" s="5"/>
      <c r="E134" s="5"/>
      <c r="F134" s="25">
        <v>2013</v>
      </c>
      <c r="G134" s="25">
        <v>2012</v>
      </c>
    </row>
    <row r="135" spans="1:7" x14ac:dyDescent="0.2">
      <c r="A135" s="19" t="s">
        <v>66</v>
      </c>
      <c r="B135" s="19"/>
      <c r="C135" s="19"/>
      <c r="D135" s="19"/>
      <c r="E135" s="19"/>
      <c r="F135" s="16">
        <f>D34+F73</f>
        <v>-3677.2633012361248</v>
      </c>
      <c r="G135" s="17">
        <f>G73+G34+G132</f>
        <v>-3540.5721265048824</v>
      </c>
    </row>
  </sheetData>
  <mergeCells count="11">
    <mergeCell ref="A44:G44"/>
    <mergeCell ref="B45:C45"/>
    <mergeCell ref="D45:E45"/>
    <mergeCell ref="F45:G45"/>
    <mergeCell ref="A75:G75"/>
    <mergeCell ref="A1:G1"/>
    <mergeCell ref="A3:G3"/>
    <mergeCell ref="B4:D4"/>
    <mergeCell ref="E4:G4"/>
    <mergeCell ref="A36:G36"/>
    <mergeCell ref="A38:G38"/>
  </mergeCells>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Liite 3</vt:lpstr>
    </vt:vector>
  </TitlesOfParts>
  <Company>Miltton Oy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Sanna Salo</dc:creator>
  <cp:lastModifiedBy>Sanna Salo</cp:lastModifiedBy>
  <dcterms:created xsi:type="dcterms:W3CDTF">2014-03-03T15:16:50Z</dcterms:created>
  <dcterms:modified xsi:type="dcterms:W3CDTF">2014-03-03T15:16:51Z</dcterms:modified>
</cp:coreProperties>
</file>